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\\AMN-SERVER\Users\Mladenka\Documents\2025\IZVJEŠTAJ O IZVRŠENJU FINAN.PLANA\POLUGODIŠNJI IZVJ.O IZVRŠENJU 2025\"/>
    </mc:Choice>
  </mc:AlternateContent>
  <xr:revisionPtr revIDLastSave="0" documentId="13_ncr:1_{1745192C-8EF4-4925-A77A-12237B77678B}" xr6:coauthVersionLast="45" xr6:coauthVersionMax="45" xr10:uidLastSave="{00000000-0000-0000-0000-000000000000}"/>
  <bookViews>
    <workbookView xWindow="-120" yWindow="-120" windowWidth="29040" windowHeight="15720" xr2:uid="{00000000-000D-0000-FFFF-FFFF00000000}"/>
  </bookViews>
  <sheets>
    <sheet name="Sažetak" sheetId="2" r:id="rId1"/>
    <sheet name="Račun prihoda i rashoda" sheetId="3" r:id="rId2"/>
    <sheet name="Račun financiranja" sheetId="4" r:id="rId3"/>
    <sheet name="Posebni dio" sheetId="5" r:id="rId4"/>
  </sheets>
  <definedNames>
    <definedName name="__S0A_Master_DS__X" localSheetId="0">Sažetak!$A$8:$F$26</definedName>
    <definedName name="__S0A_Naslov_DS__" localSheetId="0">Sažetak!$A$1:$F$7</definedName>
    <definedName name="__S1A_G01_DS__X" localSheetId="2">'Račun financiranja'!#REF!</definedName>
    <definedName name="__S1A_G01_DS__X" localSheetId="1">'Račun prihoda i rashoda'!$A$7:$F$29</definedName>
    <definedName name="__S1A_G02_DS__X" localSheetId="2">'Račun financiranja'!#REF!</definedName>
    <definedName name="__S1A_G02_DS__X" localSheetId="1">'Račun prihoda i rashoda'!$A$8:$F$10</definedName>
    <definedName name="__S1A_G03_DS__X" localSheetId="2">'Račun financiranja'!#REF!</definedName>
    <definedName name="__S1A_G03_DS__X" localSheetId="1">'Račun prihoda i rashoda'!$A$9:$F$10</definedName>
    <definedName name="__S1A_Master_DS__X" localSheetId="2">'Račun financiranja'!#REF!</definedName>
    <definedName name="__S1A_Master_DS__X" localSheetId="1">'Račun prihoda i rashoda'!$A$10:$F$10</definedName>
    <definedName name="__S1A_Naslov_DS__" localSheetId="2">'Račun financiranja'!$A$1:$F$6</definedName>
    <definedName name="__S1A_Naslov_DS__" localSheetId="1">'Račun prihoda i rashoda'!$A$1:$F$6</definedName>
    <definedName name="__S2A_G01_DS__X" localSheetId="3">'Posebni dio'!$A$6:$F$7</definedName>
    <definedName name="__S2A_Master_DS__X" localSheetId="3">'Posebni dio'!$A$7:$F$7</definedName>
    <definedName name="__S2A_Naslov_DS__" localSheetId="3">'Posebni dio'!$A$1:$F$5</definedName>
    <definedName name="S0A_RedoviSveuk" localSheetId="0">Sažetak!#REF!</definedName>
    <definedName name="S0A_Ver1" localSheetId="0">Sažetak!$A$8:$F$26</definedName>
    <definedName name="S1A_RedoviSveuk" localSheetId="2">'Račun financiranja'!$A$7:$F$7</definedName>
    <definedName name="S1A_RedoviSveuk" localSheetId="1">'Račun prihoda i rashoda'!$A$30:$F$30</definedName>
    <definedName name="S2A_RedoviSveuk" localSheetId="3">'Posebni dio'!$A$8:$F$8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39" i="5" l="1"/>
  <c r="F139" i="5"/>
  <c r="F10" i="2"/>
  <c r="F140" i="5" l="1"/>
  <c r="E140" i="5"/>
  <c r="F138" i="5"/>
  <c r="E138" i="5"/>
  <c r="F137" i="5"/>
  <c r="E137" i="5"/>
  <c r="F136" i="5"/>
  <c r="E136" i="5"/>
  <c r="D135" i="5"/>
  <c r="F135" i="5" s="1"/>
  <c r="B135" i="5"/>
  <c r="E135" i="5" s="1"/>
  <c r="F134" i="5"/>
  <c r="E134" i="5"/>
  <c r="F133" i="5"/>
  <c r="E133" i="5"/>
  <c r="D132" i="5"/>
  <c r="F132" i="5" s="1"/>
  <c r="B132" i="5"/>
  <c r="E132" i="5" s="1"/>
  <c r="F130" i="5"/>
  <c r="E130" i="5"/>
  <c r="F129" i="5"/>
  <c r="E129" i="5"/>
  <c r="F128" i="5"/>
  <c r="E128" i="5"/>
  <c r="F127" i="5"/>
  <c r="E127" i="5"/>
  <c r="F126" i="5"/>
  <c r="E126" i="5"/>
  <c r="D125" i="5"/>
  <c r="F125" i="5" s="1"/>
  <c r="B125" i="5"/>
  <c r="E125" i="5" s="1"/>
  <c r="F124" i="5"/>
  <c r="E124" i="5"/>
  <c r="D123" i="5"/>
  <c r="F123" i="5" s="1"/>
  <c r="B123" i="5"/>
  <c r="E123" i="5" s="1"/>
  <c r="F122" i="5"/>
  <c r="E122" i="5"/>
  <c r="F121" i="5"/>
  <c r="E121" i="5"/>
  <c r="F120" i="5"/>
  <c r="E120" i="5"/>
  <c r="F119" i="5"/>
  <c r="E119" i="5"/>
  <c r="F118" i="5"/>
  <c r="E118" i="5"/>
  <c r="F117" i="5"/>
  <c r="E117" i="5"/>
  <c r="F116" i="5"/>
  <c r="E116" i="5"/>
  <c r="F115" i="5"/>
  <c r="E115" i="5"/>
  <c r="F114" i="5"/>
  <c r="E114" i="5"/>
  <c r="F113" i="5"/>
  <c r="E113" i="5"/>
  <c r="F112" i="5"/>
  <c r="E112" i="5"/>
  <c r="F111" i="5"/>
  <c r="E111" i="5"/>
  <c r="F110" i="5"/>
  <c r="E110" i="5"/>
  <c r="D109" i="5"/>
  <c r="F109" i="5" s="1"/>
  <c r="B109" i="5"/>
  <c r="E109" i="5" s="1"/>
  <c r="F108" i="5"/>
  <c r="E108" i="5"/>
  <c r="F107" i="5"/>
  <c r="E107" i="5"/>
  <c r="F106" i="5"/>
  <c r="E106" i="5"/>
  <c r="D105" i="5"/>
  <c r="F105" i="5" s="1"/>
  <c r="B105" i="5"/>
  <c r="E105" i="5" s="1"/>
  <c r="B104" i="5"/>
  <c r="E104" i="5" s="1"/>
  <c r="F103" i="5"/>
  <c r="E103" i="5"/>
  <c r="F102" i="5"/>
  <c r="E102" i="5"/>
  <c r="D101" i="5"/>
  <c r="F101" i="5" s="1"/>
  <c r="B101" i="5"/>
  <c r="E101" i="5" s="1"/>
  <c r="F100" i="5"/>
  <c r="E100" i="5"/>
  <c r="F99" i="5"/>
  <c r="D99" i="5"/>
  <c r="B99" i="5"/>
  <c r="E99" i="5" s="1"/>
  <c r="F98" i="5"/>
  <c r="E98" i="5"/>
  <c r="F97" i="5"/>
  <c r="D97" i="5"/>
  <c r="B97" i="5"/>
  <c r="E97" i="5" s="1"/>
  <c r="F96" i="5"/>
  <c r="E96" i="5"/>
  <c r="F95" i="5"/>
  <c r="E95" i="5"/>
  <c r="F94" i="5"/>
  <c r="E94" i="5"/>
  <c r="F93" i="5"/>
  <c r="E93" i="5"/>
  <c r="F92" i="5"/>
  <c r="E92" i="5"/>
  <c r="F91" i="5"/>
  <c r="E91" i="5"/>
  <c r="F89" i="5"/>
  <c r="E89" i="5"/>
  <c r="F88" i="5"/>
  <c r="E88" i="5"/>
  <c r="F87" i="5"/>
  <c r="E87" i="5"/>
  <c r="F86" i="5"/>
  <c r="E86" i="5"/>
  <c r="F85" i="5"/>
  <c r="E85" i="5"/>
  <c r="F84" i="5"/>
  <c r="E84" i="5"/>
  <c r="F83" i="5"/>
  <c r="E83" i="5"/>
  <c r="F82" i="5"/>
  <c r="E82" i="5"/>
  <c r="F81" i="5"/>
  <c r="E81" i="5"/>
  <c r="D80" i="5"/>
  <c r="F80" i="5" s="1"/>
  <c r="B80" i="5"/>
  <c r="E80" i="5" s="1"/>
  <c r="F79" i="5"/>
  <c r="E79" i="5"/>
  <c r="F78" i="5"/>
  <c r="D78" i="5"/>
  <c r="B78" i="5"/>
  <c r="E78" i="5" s="1"/>
  <c r="F75" i="5"/>
  <c r="E75" i="5"/>
  <c r="D74" i="5"/>
  <c r="F74" i="5" s="1"/>
  <c r="B74" i="5"/>
  <c r="B64" i="5" s="1"/>
  <c r="F73" i="5"/>
  <c r="E73" i="5"/>
  <c r="F72" i="5"/>
  <c r="E72" i="5"/>
  <c r="F71" i="5"/>
  <c r="E71" i="5"/>
  <c r="F70" i="5"/>
  <c r="E70" i="5"/>
  <c r="F68" i="5"/>
  <c r="E68" i="5"/>
  <c r="F67" i="5"/>
  <c r="E67" i="5"/>
  <c r="D66" i="5"/>
  <c r="F66" i="5" s="1"/>
  <c r="B66" i="5"/>
  <c r="E66" i="5" s="1"/>
  <c r="D65" i="5"/>
  <c r="F65" i="5" s="1"/>
  <c r="B65" i="5"/>
  <c r="E65" i="5" s="1"/>
  <c r="F63" i="5"/>
  <c r="E63" i="5"/>
  <c r="F62" i="5"/>
  <c r="E62" i="5"/>
  <c r="F61" i="5"/>
  <c r="E61" i="5"/>
  <c r="D60" i="5"/>
  <c r="F60" i="5" s="1"/>
  <c r="B60" i="5"/>
  <c r="E60" i="5" s="1"/>
  <c r="F59" i="5"/>
  <c r="E59" i="5"/>
  <c r="F58" i="5"/>
  <c r="E58" i="5"/>
  <c r="F57" i="5"/>
  <c r="D57" i="5"/>
  <c r="B57" i="5"/>
  <c r="E57" i="5" s="1"/>
  <c r="F56" i="5"/>
  <c r="E56" i="5"/>
  <c r="F55" i="5"/>
  <c r="E55" i="5"/>
  <c r="F54" i="5"/>
  <c r="E54" i="5"/>
  <c r="F53" i="5"/>
  <c r="E53" i="5"/>
  <c r="F52" i="5"/>
  <c r="E52" i="5"/>
  <c r="F51" i="5"/>
  <c r="E51" i="5"/>
  <c r="F50" i="5"/>
  <c r="E50" i="5"/>
  <c r="F49" i="5"/>
  <c r="E49" i="5"/>
  <c r="F48" i="5"/>
  <c r="E48" i="5"/>
  <c r="F47" i="5"/>
  <c r="E47" i="5"/>
  <c r="F46" i="5"/>
  <c r="E46" i="5"/>
  <c r="F45" i="5"/>
  <c r="E45" i="5"/>
  <c r="F44" i="5"/>
  <c r="E44" i="5"/>
  <c r="F43" i="5"/>
  <c r="E43" i="5"/>
  <c r="F42" i="5"/>
  <c r="E42" i="5"/>
  <c r="F41" i="5"/>
  <c r="E41" i="5"/>
  <c r="F40" i="5"/>
  <c r="E40" i="5"/>
  <c r="F39" i="5"/>
  <c r="E39" i="5"/>
  <c r="F38" i="5"/>
  <c r="E38" i="5"/>
  <c r="F37" i="5"/>
  <c r="E37" i="5"/>
  <c r="F36" i="5"/>
  <c r="E36" i="5"/>
  <c r="F35" i="5"/>
  <c r="E35" i="5"/>
  <c r="F34" i="5"/>
  <c r="E34" i="5"/>
  <c r="F33" i="5"/>
  <c r="E33" i="5"/>
  <c r="D32" i="5"/>
  <c r="F32" i="5" s="1"/>
  <c r="B32" i="5"/>
  <c r="E32" i="5" s="1"/>
  <c r="F31" i="5"/>
  <c r="E31" i="5"/>
  <c r="F30" i="5"/>
  <c r="E30" i="5"/>
  <c r="F29" i="5"/>
  <c r="E29" i="5"/>
  <c r="D28" i="5"/>
  <c r="F28" i="5" s="1"/>
  <c r="B28" i="5"/>
  <c r="E28" i="5" s="1"/>
  <c r="D26" i="5"/>
  <c r="F26" i="5" s="1"/>
  <c r="D17" i="5"/>
  <c r="F17" i="5" s="1"/>
  <c r="B17" i="5"/>
  <c r="D8" i="5"/>
  <c r="C8" i="5"/>
  <c r="B8" i="5"/>
  <c r="E8" i="5" s="1"/>
  <c r="F7" i="5"/>
  <c r="E7" i="5"/>
  <c r="D6" i="5"/>
  <c r="C6" i="5"/>
  <c r="B6" i="5"/>
  <c r="E6" i="5" s="1"/>
  <c r="D5" i="5"/>
  <c r="C5" i="5"/>
  <c r="B5" i="5"/>
  <c r="D30" i="4"/>
  <c r="C30" i="4"/>
  <c r="F30" i="4" s="1"/>
  <c r="B30" i="4"/>
  <c r="E30" i="4" s="1"/>
  <c r="D29" i="4"/>
  <c r="C29" i="4"/>
  <c r="B29" i="4"/>
  <c r="E24" i="4"/>
  <c r="D24" i="4"/>
  <c r="C24" i="4"/>
  <c r="F24" i="4" s="1"/>
  <c r="B24" i="4"/>
  <c r="F23" i="4"/>
  <c r="D23" i="4"/>
  <c r="E23" i="4" s="1"/>
  <c r="C23" i="4"/>
  <c r="B23" i="4"/>
  <c r="F13" i="4"/>
  <c r="D13" i="4"/>
  <c r="B13" i="4"/>
  <c r="E13" i="4" s="1"/>
  <c r="F12" i="4"/>
  <c r="D12" i="4"/>
  <c r="B12" i="4"/>
  <c r="E12" i="4" s="1"/>
  <c r="F7" i="4"/>
  <c r="D7" i="4"/>
  <c r="B7" i="4"/>
  <c r="E7" i="4" s="1"/>
  <c r="F6" i="4"/>
  <c r="D6" i="4"/>
  <c r="B6" i="4"/>
  <c r="E6" i="4" s="1"/>
  <c r="D141" i="3"/>
  <c r="C141" i="3"/>
  <c r="B141" i="3"/>
  <c r="E141" i="3" s="1"/>
  <c r="F140" i="3"/>
  <c r="E140" i="3"/>
  <c r="D139" i="3"/>
  <c r="F139" i="3" s="1"/>
  <c r="C139" i="3"/>
  <c r="B139" i="3"/>
  <c r="E139" i="3" s="1"/>
  <c r="D138" i="3"/>
  <c r="C138" i="3"/>
  <c r="B138" i="3"/>
  <c r="F127" i="3"/>
  <c r="E127" i="3"/>
  <c r="D126" i="3"/>
  <c r="C126" i="3"/>
  <c r="F126" i="3" s="1"/>
  <c r="B126" i="3"/>
  <c r="E126" i="3" s="1"/>
  <c r="F125" i="3"/>
  <c r="E125" i="3"/>
  <c r="D124" i="3"/>
  <c r="F124" i="3" s="1"/>
  <c r="C124" i="3"/>
  <c r="B124" i="3"/>
  <c r="F123" i="3"/>
  <c r="E123" i="3"/>
  <c r="D122" i="3"/>
  <c r="C122" i="3"/>
  <c r="F122" i="3" s="1"/>
  <c r="B122" i="3"/>
  <c r="F121" i="3"/>
  <c r="E121" i="3"/>
  <c r="D120" i="3"/>
  <c r="C120" i="3"/>
  <c r="B120" i="3"/>
  <c r="D119" i="3"/>
  <c r="C119" i="3"/>
  <c r="B119" i="3"/>
  <c r="F113" i="3"/>
  <c r="E113" i="3"/>
  <c r="D112" i="3"/>
  <c r="F112" i="3" s="1"/>
  <c r="C112" i="3"/>
  <c r="B112" i="3"/>
  <c r="E112" i="3" s="1"/>
  <c r="F111" i="3"/>
  <c r="E111" i="3"/>
  <c r="D110" i="3"/>
  <c r="C110" i="3"/>
  <c r="F110" i="3" s="1"/>
  <c r="B110" i="3"/>
  <c r="E110" i="3" s="1"/>
  <c r="F109" i="3"/>
  <c r="E109" i="3"/>
  <c r="D108" i="3"/>
  <c r="C108" i="3"/>
  <c r="F108" i="3" s="1"/>
  <c r="B108" i="3"/>
  <c r="F107" i="3"/>
  <c r="E107" i="3"/>
  <c r="E106" i="3"/>
  <c r="D106" i="3"/>
  <c r="C106" i="3"/>
  <c r="B106" i="3"/>
  <c r="D105" i="3"/>
  <c r="E105" i="3" s="1"/>
  <c r="C105" i="3"/>
  <c r="B105" i="3"/>
  <c r="F94" i="3"/>
  <c r="E94" i="3"/>
  <c r="F93" i="3"/>
  <c r="E93" i="3"/>
  <c r="F92" i="3"/>
  <c r="D92" i="3"/>
  <c r="B92" i="3"/>
  <c r="E92" i="3" s="1"/>
  <c r="F91" i="3"/>
  <c r="E91" i="3"/>
  <c r="F90" i="3"/>
  <c r="E90" i="3"/>
  <c r="F88" i="3"/>
  <c r="E88" i="3"/>
  <c r="F87" i="3"/>
  <c r="D87" i="3"/>
  <c r="B87" i="3"/>
  <c r="B84" i="3" s="1"/>
  <c r="F86" i="3"/>
  <c r="E86" i="3"/>
  <c r="F85" i="3"/>
  <c r="D85" i="3"/>
  <c r="B85" i="3"/>
  <c r="F83" i="3"/>
  <c r="E83" i="3"/>
  <c r="F82" i="3"/>
  <c r="D82" i="3"/>
  <c r="B82" i="3"/>
  <c r="E82" i="3" s="1"/>
  <c r="F81" i="3"/>
  <c r="D81" i="3"/>
  <c r="B81" i="3"/>
  <c r="E81" i="3" s="1"/>
  <c r="F79" i="3"/>
  <c r="E79" i="3"/>
  <c r="F78" i="3"/>
  <c r="E78" i="3"/>
  <c r="F77" i="3"/>
  <c r="D77" i="3"/>
  <c r="B77" i="3"/>
  <c r="E77" i="3" s="1"/>
  <c r="D76" i="3"/>
  <c r="F76" i="3" s="1"/>
  <c r="B76" i="3"/>
  <c r="F75" i="3"/>
  <c r="E75" i="3"/>
  <c r="F74" i="3"/>
  <c r="E74" i="3"/>
  <c r="F73" i="3"/>
  <c r="E73" i="3"/>
  <c r="F72" i="3"/>
  <c r="E72" i="3"/>
  <c r="F71" i="3"/>
  <c r="E71" i="3"/>
  <c r="F70" i="3"/>
  <c r="E70" i="3"/>
  <c r="F69" i="3"/>
  <c r="D69" i="3"/>
  <c r="B69" i="3"/>
  <c r="F68" i="3"/>
  <c r="E68" i="3"/>
  <c r="F67" i="3"/>
  <c r="D67" i="3"/>
  <c r="B67" i="3"/>
  <c r="E67" i="3" s="1"/>
  <c r="F66" i="3"/>
  <c r="E66" i="3"/>
  <c r="F65" i="3"/>
  <c r="E65" i="3"/>
  <c r="F64" i="3"/>
  <c r="E64" i="3"/>
  <c r="F63" i="3"/>
  <c r="E63" i="3"/>
  <c r="F62" i="3"/>
  <c r="E62" i="3"/>
  <c r="F61" i="3"/>
  <c r="E61" i="3"/>
  <c r="F60" i="3"/>
  <c r="E60" i="3"/>
  <c r="F59" i="3"/>
  <c r="E59" i="3"/>
  <c r="F58" i="3"/>
  <c r="E58" i="3"/>
  <c r="F57" i="3"/>
  <c r="D57" i="3"/>
  <c r="B57" i="3"/>
  <c r="F56" i="3"/>
  <c r="E56" i="3"/>
  <c r="F55" i="3"/>
  <c r="E55" i="3"/>
  <c r="F54" i="3"/>
  <c r="E54" i="3"/>
  <c r="F53" i="3"/>
  <c r="E53" i="3"/>
  <c r="F52" i="3"/>
  <c r="E52" i="3"/>
  <c r="F51" i="3"/>
  <c r="E51" i="3"/>
  <c r="F50" i="3"/>
  <c r="D50" i="3"/>
  <c r="B50" i="3"/>
  <c r="F49" i="3"/>
  <c r="E49" i="3"/>
  <c r="F48" i="3"/>
  <c r="E48" i="3"/>
  <c r="F47" i="3"/>
  <c r="E47" i="3"/>
  <c r="F46" i="3"/>
  <c r="E46" i="3"/>
  <c r="F45" i="3"/>
  <c r="D45" i="3"/>
  <c r="B45" i="3"/>
  <c r="F43" i="3"/>
  <c r="E43" i="3"/>
  <c r="F42" i="3"/>
  <c r="D42" i="3"/>
  <c r="B42" i="3"/>
  <c r="F41" i="3"/>
  <c r="E41" i="3"/>
  <c r="F40" i="3"/>
  <c r="D40" i="3"/>
  <c r="B40" i="3"/>
  <c r="E40" i="3" s="1"/>
  <c r="F39" i="3"/>
  <c r="E39" i="3"/>
  <c r="F38" i="3"/>
  <c r="D38" i="3"/>
  <c r="B38" i="3"/>
  <c r="D37" i="3"/>
  <c r="F37" i="3" s="1"/>
  <c r="D35" i="3"/>
  <c r="F35" i="3" s="1"/>
  <c r="B35" i="3"/>
  <c r="F29" i="3"/>
  <c r="E29" i="3"/>
  <c r="F28" i="3"/>
  <c r="E28" i="3"/>
  <c r="F27" i="3"/>
  <c r="D27" i="3"/>
  <c r="B27" i="3"/>
  <c r="D26" i="3"/>
  <c r="F26" i="3" s="1"/>
  <c r="B26" i="3"/>
  <c r="F25" i="3"/>
  <c r="E25" i="3"/>
  <c r="F24" i="3"/>
  <c r="E24" i="3"/>
  <c r="F23" i="3"/>
  <c r="D23" i="3"/>
  <c r="B23" i="3"/>
  <c r="E23" i="3" s="1"/>
  <c r="D22" i="3"/>
  <c r="F22" i="3" s="1"/>
  <c r="B22" i="3"/>
  <c r="E22" i="3" s="1"/>
  <c r="F21" i="3"/>
  <c r="E21" i="3"/>
  <c r="F20" i="3"/>
  <c r="D20" i="3"/>
  <c r="B20" i="3"/>
  <c r="F19" i="3"/>
  <c r="D19" i="3"/>
  <c r="B19" i="3"/>
  <c r="E19" i="3" s="1"/>
  <c r="F18" i="3"/>
  <c r="E18" i="3"/>
  <c r="F17" i="3"/>
  <c r="D17" i="3"/>
  <c r="B17" i="3"/>
  <c r="D16" i="3"/>
  <c r="F16" i="3" s="1"/>
  <c r="B16" i="3"/>
  <c r="F15" i="3"/>
  <c r="E15" i="3"/>
  <c r="F14" i="3"/>
  <c r="D14" i="3"/>
  <c r="B14" i="3"/>
  <c r="E14" i="3" s="1"/>
  <c r="F13" i="3"/>
  <c r="E13" i="3"/>
  <c r="F12" i="3"/>
  <c r="D12" i="3"/>
  <c r="B12" i="3"/>
  <c r="E12" i="3" s="1"/>
  <c r="D11" i="3"/>
  <c r="F11" i="3" s="1"/>
  <c r="F10" i="3"/>
  <c r="E10" i="3"/>
  <c r="F9" i="3"/>
  <c r="D9" i="3"/>
  <c r="E9" i="3" s="1"/>
  <c r="B9" i="3"/>
  <c r="F8" i="3"/>
  <c r="E8" i="3"/>
  <c r="D8" i="3"/>
  <c r="B8" i="3"/>
  <c r="F6" i="3"/>
  <c r="E6" i="3"/>
  <c r="D6" i="3"/>
  <c r="B6" i="3"/>
  <c r="F25" i="2"/>
  <c r="D25" i="2"/>
  <c r="C25" i="2"/>
  <c r="B25" i="2"/>
  <c r="F24" i="2"/>
  <c r="E24" i="2"/>
  <c r="F23" i="2"/>
  <c r="E23" i="2"/>
  <c r="D22" i="2"/>
  <c r="C22" i="2"/>
  <c r="F22" i="2" s="1"/>
  <c r="B22" i="2"/>
  <c r="E22" i="2" s="1"/>
  <c r="F21" i="2"/>
  <c r="E21" i="2"/>
  <c r="F20" i="2"/>
  <c r="E20" i="2"/>
  <c r="D19" i="2"/>
  <c r="C19" i="2"/>
  <c r="B19" i="2"/>
  <c r="F18" i="2"/>
  <c r="E18" i="2"/>
  <c r="D18" i="2"/>
  <c r="C18" i="2"/>
  <c r="B18" i="2"/>
  <c r="F14" i="2"/>
  <c r="D14" i="2"/>
  <c r="D26" i="2" s="1"/>
  <c r="C14" i="2"/>
  <c r="C26" i="2" s="1"/>
  <c r="F26" i="2" s="1"/>
  <c r="B14" i="2"/>
  <c r="D13" i="2"/>
  <c r="C13" i="2"/>
  <c r="B13" i="2"/>
  <c r="F12" i="2"/>
  <c r="E12" i="2"/>
  <c r="F11" i="2"/>
  <c r="E11" i="2"/>
  <c r="D10" i="2"/>
  <c r="E10" i="2" s="1"/>
  <c r="C10" i="2"/>
  <c r="B10" i="2"/>
  <c r="F9" i="2"/>
  <c r="E9" i="2"/>
  <c r="F8" i="2"/>
  <c r="E8" i="2"/>
  <c r="D7" i="2"/>
  <c r="E7" i="2" s="1"/>
  <c r="C7" i="2"/>
  <c r="B7" i="2"/>
  <c r="D131" i="5" l="1"/>
  <c r="F131" i="5" s="1"/>
  <c r="B131" i="5"/>
  <c r="F5" i="5"/>
  <c r="B77" i="5"/>
  <c r="E74" i="5"/>
  <c r="E5" i="5"/>
  <c r="F7" i="2"/>
  <c r="E16" i="3"/>
  <c r="E26" i="3"/>
  <c r="E69" i="3"/>
  <c r="D84" i="3"/>
  <c r="F84" i="3" s="1"/>
  <c r="F105" i="3"/>
  <c r="E108" i="3"/>
  <c r="F138" i="3"/>
  <c r="F8" i="5"/>
  <c r="E17" i="5"/>
  <c r="E124" i="3"/>
  <c r="C128" i="3"/>
  <c r="F19" i="2"/>
  <c r="E17" i="3"/>
  <c r="E20" i="3"/>
  <c r="E27" i="3"/>
  <c r="E57" i="3"/>
  <c r="E85" i="3"/>
  <c r="D114" i="3"/>
  <c r="F119" i="3"/>
  <c r="D128" i="3"/>
  <c r="F141" i="3"/>
  <c r="F29" i="4"/>
  <c r="D64" i="5"/>
  <c r="F64" i="5" s="1"/>
  <c r="E76" i="3"/>
  <c r="E13" i="2"/>
  <c r="F13" i="2"/>
  <c r="D27" i="5"/>
  <c r="F27" i="5" s="1"/>
  <c r="F6" i="5"/>
  <c r="E120" i="3"/>
  <c r="F120" i="3"/>
  <c r="F106" i="3"/>
  <c r="B128" i="3"/>
  <c r="E128" i="3" s="1"/>
  <c r="E50" i="3"/>
  <c r="D44" i="3"/>
  <c r="D36" i="3" s="1"/>
  <c r="F36" i="3" s="1"/>
  <c r="E45" i="3"/>
  <c r="E42" i="3"/>
  <c r="E38" i="3"/>
  <c r="E138" i="3"/>
  <c r="E35" i="3"/>
  <c r="E84" i="3"/>
  <c r="E87" i="3"/>
  <c r="B37" i="3"/>
  <c r="E37" i="3" s="1"/>
  <c r="B11" i="3"/>
  <c r="E11" i="3" s="1"/>
  <c r="E25" i="2"/>
  <c r="E14" i="2"/>
  <c r="F128" i="3"/>
  <c r="E19" i="2"/>
  <c r="B26" i="2"/>
  <c r="E26" i="2" s="1"/>
  <c r="D30" i="3"/>
  <c r="F30" i="3" s="1"/>
  <c r="B114" i="3"/>
  <c r="E114" i="3" s="1"/>
  <c r="E119" i="3"/>
  <c r="E122" i="3"/>
  <c r="D77" i="5"/>
  <c r="F77" i="5" s="1"/>
  <c r="D104" i="5"/>
  <c r="F104" i="5" s="1"/>
  <c r="E29" i="4"/>
  <c r="B26" i="5"/>
  <c r="E26" i="5" s="1"/>
  <c r="B27" i="5"/>
  <c r="E27" i="5" s="1"/>
  <c r="B7" i="3"/>
  <c r="B44" i="3"/>
  <c r="B80" i="3"/>
  <c r="E80" i="3" s="1"/>
  <c r="C114" i="3"/>
  <c r="F114" i="3" s="1"/>
  <c r="D7" i="3"/>
  <c r="F7" i="3" s="1"/>
  <c r="D80" i="3"/>
  <c r="F80" i="3" s="1"/>
  <c r="E131" i="5" l="1"/>
  <c r="B76" i="5"/>
  <c r="B18" i="5" s="1"/>
  <c r="E77" i="5"/>
  <c r="E64" i="5"/>
  <c r="E7" i="3"/>
  <c r="F44" i="3"/>
  <c r="B95" i="3"/>
  <c r="B30" i="3"/>
  <c r="E30" i="3" s="1"/>
  <c r="E44" i="3"/>
  <c r="B36" i="3"/>
  <c r="E36" i="3" s="1"/>
  <c r="D76" i="5"/>
  <c r="D95" i="3"/>
  <c r="F95" i="3" s="1"/>
  <c r="E76" i="5" l="1"/>
  <c r="B19" i="5"/>
  <c r="B141" i="5"/>
  <c r="B25" i="5"/>
  <c r="E95" i="3"/>
  <c r="F76" i="5"/>
  <c r="D25" i="5"/>
  <c r="D19" i="5"/>
  <c r="D18" i="5"/>
  <c r="D141" i="5"/>
  <c r="F141" i="5" l="1"/>
  <c r="E141" i="5"/>
  <c r="F18" i="5"/>
  <c r="E18" i="5"/>
  <c r="F19" i="5"/>
  <c r="E19" i="5"/>
  <c r="F25" i="5"/>
  <c r="E25" i="5"/>
</calcChain>
</file>

<file path=xl/sharedStrings.xml><?xml version="1.0" encoding="utf-8"?>
<sst xmlns="http://schemas.openxmlformats.org/spreadsheetml/2006/main" count="369" uniqueCount="202">
  <si>
    <t>MINISTARSTVO KULTURE I MEDIJA</t>
  </si>
  <si>
    <t>I. OPĆI DIO</t>
  </si>
  <si>
    <t>SAŽETAK  RAČUNA PRIHODA I RASHODA I RAČUNA FINANCIRANJA</t>
  </si>
  <si>
    <t>A. SAŽETAK  RAČUNA PRIHODA I RASHODA</t>
  </si>
  <si>
    <t>Brojčana oznaka i naziv</t>
  </si>
  <si>
    <t>Ostvarenje /
Izvršenje
01.-06.2024.</t>
  </si>
  <si>
    <t>Izvorni plan
2025.</t>
  </si>
  <si>
    <t>Ostvarenje /
Izvršenje
01.-06.2025.</t>
  </si>
  <si>
    <t>Indeks
izvršenja
01.-06.2024.</t>
  </si>
  <si>
    <t>Indeks
izvršenja
01.-06.2025.</t>
  </si>
  <si>
    <t>1</t>
  </si>
  <si>
    <t>6 Prihodi poslovanja</t>
  </si>
  <si>
    <t>7 Prihodi od prodaje nefinancijske imovine</t>
  </si>
  <si>
    <t xml:space="preserve">PRIHODI </t>
  </si>
  <si>
    <t>3 Rashodi poslovanja</t>
  </si>
  <si>
    <t>4 Rashodi za nabavu nefinancijske imovine</t>
  </si>
  <si>
    <t xml:space="preserve">RASHODI </t>
  </si>
  <si>
    <t>Razlika - višak/manjak</t>
  </si>
  <si>
    <t>B. SAŽETAK  RAČUNA FINANCIRANJA</t>
  </si>
  <si>
    <t>8 Primici od financijske imovine i zaduživanja</t>
  </si>
  <si>
    <t>5 Izdaci za financijsku imovinu i otplate zajmova</t>
  </si>
  <si>
    <t>RAZLIKA PRIMITAKA I IZDATAKA (8 - 5)</t>
  </si>
  <si>
    <t>PRIJENOS SREDSTAVA IZ PRETHODNE GODINE</t>
  </si>
  <si>
    <t>PRIJENOS SREDSTAVA U SLJEDEĆE RAZDOBLJE/GODINU</t>
  </si>
  <si>
    <t>Neto financiranje: (8 - 5) + Donos - Prijenos</t>
  </si>
  <si>
    <t xml:space="preserve">VIŠAK/MANJAK + NETO FINANCIRANJE </t>
  </si>
  <si>
    <t>RAČUN PRIHODA I RASHODA</t>
  </si>
  <si>
    <t xml:space="preserve">IZVJEŠTAJ O PRIHODIMA I RASHODIMA PREMA EKONOMSKOJ KLASIFIKACIJI </t>
  </si>
  <si>
    <t>PRIHODI</t>
  </si>
  <si>
    <t>Brojčana oznaka i naziv grupe</t>
  </si>
  <si>
    <t>Izvršenje na 30.06.2024.</t>
  </si>
  <si>
    <t>Izvršenje 2025.</t>
  </si>
  <si>
    <t>Indeks izvršenje / izvršenje prethodne godine</t>
  </si>
  <si>
    <t>Indeks izvršenje / tekući plan</t>
  </si>
  <si>
    <t xml:space="preserve"> 60 DRRH/60</t>
  </si>
  <si>
    <t xml:space="preserve">  600 DONOS/ODNOS</t>
  </si>
  <si>
    <t xml:space="preserve">   6000 DONOS/ODNOS</t>
  </si>
  <si>
    <t xml:space="preserve"> 63 Pomoći iz inozemstva i od subjekata unutar općeg proračuna</t>
  </si>
  <si>
    <t xml:space="preserve">  634 Pomoći od izvanproračunskih korisnika</t>
  </si>
  <si>
    <t xml:space="preserve">   6341 Tekuće pomoći od izvanproračunskih korisnika</t>
  </si>
  <si>
    <t xml:space="preserve">  636 Pomoći proračunskim korisnicima iz proračuna koji im nije nadležan</t>
  </si>
  <si>
    <t xml:space="preserve">   6361 Tekuće pomoći proračunskim korisnicima iz proračuna koji im nije nadležan</t>
  </si>
  <si>
    <t xml:space="preserve"> 64 Prihodi od imovine</t>
  </si>
  <si>
    <t xml:space="preserve">  641 Prihodi od financijske imovine</t>
  </si>
  <si>
    <t xml:space="preserve">   6413 Kamate na oročena sredstva i depozite po viđenju</t>
  </si>
  <si>
    <t xml:space="preserve"> 65 Prihodi od upravnih i admin. pristojbi, pristojbi po posebn.propisima i naknada</t>
  </si>
  <si>
    <t xml:space="preserve">  652 Prihodi po posebnim propisima</t>
  </si>
  <si>
    <t xml:space="preserve">   6526 Ostali nespomenuti prihodi</t>
  </si>
  <si>
    <t xml:space="preserve"> 66 Prihodi od prodaje proizvoda i robe te pruženih usluga i prihodi od donacija</t>
  </si>
  <si>
    <t xml:space="preserve">  661 Prihodi od prodaje proizvoda i robe te pruženih usluga</t>
  </si>
  <si>
    <t xml:space="preserve">   6614 Prihodi od prodaje proizvoda i robe</t>
  </si>
  <si>
    <t xml:space="preserve">   6615 Prihodi od pruženih usluga</t>
  </si>
  <si>
    <t xml:space="preserve"> 67 Prihodi iz nadležnog proračuna i od HZZO-a temeljem ugovornih obveza</t>
  </si>
  <si>
    <t xml:space="preserve">  671 Prihodi iz nadležnog proračuna za financiranje redovne djelatnosti prorač. kor.</t>
  </si>
  <si>
    <t xml:space="preserve">   6711 Prihodi iz nadležnog proračuna za financiranje rashoda poslovanja</t>
  </si>
  <si>
    <t xml:space="preserve">   6712 Prihodi iz nadležnog proračuna za fin. rashoda za nabavu nefinac. imovine</t>
  </si>
  <si>
    <t>SVEUKUPNO:</t>
  </si>
  <si>
    <t>RASHODI</t>
  </si>
  <si>
    <t xml:space="preserve"> 31 Rashodi za zaposlene</t>
  </si>
  <si>
    <t xml:space="preserve">  311 Plaće (Bruto)</t>
  </si>
  <si>
    <t xml:space="preserve">   3111 Plaće za redovan rad</t>
  </si>
  <si>
    <t xml:space="preserve">  312 Ostali rashodi za zaposlene</t>
  </si>
  <si>
    <t xml:space="preserve">   3121 Ostali rashodi za zaposlene</t>
  </si>
  <si>
    <t xml:space="preserve">  313 Doprinosi na plaće</t>
  </si>
  <si>
    <t xml:space="preserve">   3132 Doprinosi za obvezno zdravstveno osiguranje</t>
  </si>
  <si>
    <t xml:space="preserve"> 32 Materijalni rashodi</t>
  </si>
  <si>
    <t xml:space="preserve">  321 Naknade troškova zaposlenima</t>
  </si>
  <si>
    <t xml:space="preserve">   3211 Službena putovanja</t>
  </si>
  <si>
    <t xml:space="preserve">   3212 Naknade za prijevoz, za rad na terenu i odvojeni život</t>
  </si>
  <si>
    <t xml:space="preserve">   3213 Stručno usavršavanje zaposlenika</t>
  </si>
  <si>
    <t xml:space="preserve">   3214 Ostale naknade troškova zaposlenima</t>
  </si>
  <si>
    <t xml:space="preserve">  322 Rashodi za materijal i energiju</t>
  </si>
  <si>
    <t xml:space="preserve">   3221 Uredski materijal i ostali materijalni rashodi</t>
  </si>
  <si>
    <t xml:space="preserve">   3222 Materijal i sirovine</t>
  </si>
  <si>
    <t xml:space="preserve">   3223 Energija</t>
  </si>
  <si>
    <t xml:space="preserve">   3224 Materijal i dijelovi za tekuće i investicijsko održavanje</t>
  </si>
  <si>
    <t xml:space="preserve">   3225 Sitni inventar i autogume</t>
  </si>
  <si>
    <t xml:space="preserve">   3227 Službena, radna i zaštitna odjeća i obuća</t>
  </si>
  <si>
    <t xml:space="preserve">  323 Rashodi za usluge</t>
  </si>
  <si>
    <t xml:space="preserve">   3231 Usluge telefona, interneta, pošte i prijevoza</t>
  </si>
  <si>
    <t xml:space="preserve">   3232 Usluge tekućeg i investicijskog održavanja</t>
  </si>
  <si>
    <t xml:space="preserve">   3233 Usluge promidžbe i informiranja</t>
  </si>
  <si>
    <t xml:space="preserve">   3234 Komunalne usluge</t>
  </si>
  <si>
    <t xml:space="preserve">   3235 Zakupnine i najamnine</t>
  </si>
  <si>
    <t xml:space="preserve">   3236 Zdravstvene i veterinarske usluge</t>
  </si>
  <si>
    <t xml:space="preserve">   3237 Intelektualne i osobne usluge</t>
  </si>
  <si>
    <t xml:space="preserve">   3238 Računalne usluge</t>
  </si>
  <si>
    <t xml:space="preserve">   3239 Ostale usluge</t>
  </si>
  <si>
    <t xml:space="preserve">  324 Naknade troškova osobama izvan radnog odnosa</t>
  </si>
  <si>
    <t xml:space="preserve">   3241 Naknade troškova osobama izvan radnog odnosa</t>
  </si>
  <si>
    <t xml:space="preserve">  329 Ostali nespomenuti rashodi poslovanja</t>
  </si>
  <si>
    <t xml:space="preserve">   3291 Naknade za rad predstavničkih i izvršnih tijela, povjerenstava i slično</t>
  </si>
  <si>
    <t xml:space="preserve">   3292 Premije osiguranja</t>
  </si>
  <si>
    <t xml:space="preserve">   3293 Reprezentacija</t>
  </si>
  <si>
    <t xml:space="preserve">   3294 Članarine i norme</t>
  </si>
  <si>
    <t xml:space="preserve">   3295 Pristojbe i naknade</t>
  </si>
  <si>
    <t xml:space="preserve">   3299 Ostali nespomenuti rashodi poslovanja</t>
  </si>
  <si>
    <t xml:space="preserve"> 34 Financijski rashodi</t>
  </si>
  <si>
    <t xml:space="preserve">  343 Ostali financijski rashodi</t>
  </si>
  <si>
    <t xml:space="preserve">   3431 Bankarske usluge i usluge platnog prometa</t>
  </si>
  <si>
    <t xml:space="preserve">   3433 Zatezne kamate</t>
  </si>
  <si>
    <t xml:space="preserve"> 41 Rashodi za nabavu neproizvedene dugotrajne imovine</t>
  </si>
  <si>
    <t xml:space="preserve">  412 Nematerijalna imovina</t>
  </si>
  <si>
    <t xml:space="preserve">   4124 Ostala prava</t>
  </si>
  <si>
    <t xml:space="preserve"> 42 Rashodi za nabavu proizvedene dugotrajne imovine</t>
  </si>
  <si>
    <t xml:space="preserve">  421 Građevinski objekti</t>
  </si>
  <si>
    <t xml:space="preserve">   4212 Poslovni objekti</t>
  </si>
  <si>
    <t xml:space="preserve">  422 Postrojenja i oprema</t>
  </si>
  <si>
    <t xml:space="preserve">   4221 Uredska oprema i namještaj</t>
  </si>
  <si>
    <t xml:space="preserve">   4223 Oprema za održavanje i zaštitu</t>
  </si>
  <si>
    <t xml:space="preserve">   4227 Uređaji, strojevi i oprema za ostale namjene</t>
  </si>
  <si>
    <t xml:space="preserve">  424 Knjige, umjetnička djela i ostale izložbene vrijednosti</t>
  </si>
  <si>
    <t xml:space="preserve">   4241 Knjige</t>
  </si>
  <si>
    <t xml:space="preserve">   4243 Muzejski izlošci i predmeti prirodnih rijetkosti</t>
  </si>
  <si>
    <t>IZVJEŠTAJ O PRIHODIMA I RASHODIMA PREMA IZVORIMA FINANCIRANJA</t>
  </si>
  <si>
    <t>1 OPĆI PRIHODI I PRIMICI</t>
  </si>
  <si>
    <t xml:space="preserve"> 11 Iz proračuna</t>
  </si>
  <si>
    <t>3 VLASTITI PRIHODI</t>
  </si>
  <si>
    <t xml:space="preserve"> 31 Vlastiti prihodi</t>
  </si>
  <si>
    <t>4 PRIHODI ZA POSEBNE NAMJENE</t>
  </si>
  <si>
    <t xml:space="preserve"> 43 Ostali prihodi</t>
  </si>
  <si>
    <t>5 POMOĆI</t>
  </si>
  <si>
    <t xml:space="preserve"> 52 Pomoći grad. i župan</t>
  </si>
  <si>
    <t>IZVJEŠTAJ O RASHODIMA PREMA FUNKCIJSKOJ KLASIFIKACIJI</t>
  </si>
  <si>
    <t>08 Rekreacija, kultura i religija</t>
  </si>
  <si>
    <t xml:space="preserve"> 0820 FUNK.PODRUČJE</t>
  </si>
  <si>
    <t xml:space="preserve"> RAČUN FINANCIRANJA</t>
  </si>
  <si>
    <t>IZVJEŠTAJ RAČUNA FINANCIRANJA PREMA EKONOMSKOJ KLASIFIKACIJI</t>
  </si>
  <si>
    <t>PRIMICI</t>
  </si>
  <si>
    <t>IZDACI</t>
  </si>
  <si>
    <t>IZVJEŠTAJ RAČUNA FINANCIRANJA PREMA IZVORIMA FINANCIRANJA</t>
  </si>
  <si>
    <t>II. POSEBNI DIO</t>
  </si>
  <si>
    <t>IZVJEŠTAJ PO ORGANIZACIJSKOJ KLASIFIKACIJI</t>
  </si>
  <si>
    <t>RASHODI I IZDACI</t>
  </si>
  <si>
    <t>055 MINISTARSTVO KULTURE</t>
  </si>
  <si>
    <t xml:space="preserve"> 05540 MUZEJI I GALERIJE</t>
  </si>
  <si>
    <t>IZVJEŠTAJ PO PROGRAMSKOJ KLASIFIKACIJI</t>
  </si>
  <si>
    <t xml:space="preserve">            Rekapitulacija izvora financiranja</t>
  </si>
  <si>
    <t xml:space="preserve">            11 Iz proračuna</t>
  </si>
  <si>
    <t xml:space="preserve">2,438,340.00 </t>
  </si>
  <si>
    <t xml:space="preserve">            31 Vlastiti prihodi</t>
  </si>
  <si>
    <t xml:space="preserve">29,622.00 </t>
  </si>
  <si>
    <t xml:space="preserve">            43 Ostali prihodi</t>
  </si>
  <si>
    <t xml:space="preserve">40,378.00 </t>
  </si>
  <si>
    <t xml:space="preserve">            52 Pomoći grad. i župan</t>
  </si>
  <si>
    <t xml:space="preserve">28,715.00 </t>
  </si>
  <si>
    <t xml:space="preserve">  3903 MUZEJSKA I VIZUALNA DJELATNOST</t>
  </si>
  <si>
    <t xml:space="preserve">   A780000 MUZEJI ADMINISTRACIJA I UPRAVLJANJE**</t>
  </si>
  <si>
    <t xml:space="preserve">    11 Iz proračuna</t>
  </si>
  <si>
    <t xml:space="preserve">     31 Rashodi za zaposlene</t>
  </si>
  <si>
    <t xml:space="preserve">      3111 Plaće za redovan rad</t>
  </si>
  <si>
    <t xml:space="preserve">      3121 Ostali rashodi za zaposlene</t>
  </si>
  <si>
    <t xml:space="preserve">      3132 Doprinosi za obvezno zdravstveno osiguranje</t>
  </si>
  <si>
    <t xml:space="preserve">     32 Materijalni rashodi</t>
  </si>
  <si>
    <t xml:space="preserve">      3211 Službena putovanja</t>
  </si>
  <si>
    <t xml:space="preserve">      3212 Naknade za prijevoz, za rad na terenu i odvojeni život</t>
  </si>
  <si>
    <t xml:space="preserve">      3213 Stručno usavršavanje zaposlenika</t>
  </si>
  <si>
    <t xml:space="preserve">      3214 Ostale naknade troškova zaposlenima</t>
  </si>
  <si>
    <t xml:space="preserve">      3221 Uredski materijal i ostali materijalni rashodi</t>
  </si>
  <si>
    <t xml:space="preserve">      3222 Materijal i sirovine</t>
  </si>
  <si>
    <t xml:space="preserve">      3223 Energija</t>
  </si>
  <si>
    <t xml:space="preserve">      3224 Materijal i dijelovi za tekuće i investicijsko održavanje</t>
  </si>
  <si>
    <t xml:space="preserve">      3225 Sitni inventar i autogume</t>
  </si>
  <si>
    <t xml:space="preserve">      3227 Službena, radna i zaštitna odjeća i obuća</t>
  </si>
  <si>
    <t xml:space="preserve">      3231 Usluge telefona, interneta, pošte i prijevoza</t>
  </si>
  <si>
    <t xml:space="preserve">      3232 Usluge tekućeg i investicijskog održavanja</t>
  </si>
  <si>
    <t xml:space="preserve">      3233 Usluge promidžbe i informiranja</t>
  </si>
  <si>
    <t xml:space="preserve">      3234 Komunalne usluge</t>
  </si>
  <si>
    <t xml:space="preserve">      3235 Zakupnine i najamnine</t>
  </si>
  <si>
    <t xml:space="preserve">      3237 Intelektualne i osobne usluge</t>
  </si>
  <si>
    <t xml:space="preserve">      3238 Računalne usluge</t>
  </si>
  <si>
    <t xml:space="preserve">      3239 Ostale usluge</t>
  </si>
  <si>
    <t xml:space="preserve">      3241 Naknade troškova osobama izvan radnog odnosa</t>
  </si>
  <si>
    <t xml:space="preserve">      3291 Naknade za rad predstavničkih i izvršnih tijela, povjerenstava i slično</t>
  </si>
  <si>
    <t xml:space="preserve">      3292 Premije osiguranja</t>
  </si>
  <si>
    <t xml:space="preserve">      3294 Članarine i norme</t>
  </si>
  <si>
    <t xml:space="preserve">      3295 Pristojbe i naknade</t>
  </si>
  <si>
    <t xml:space="preserve">      3299 Ostali nespomenuti rashodi poslovanja</t>
  </si>
  <si>
    <t xml:space="preserve">     34 Financijski rashodi</t>
  </si>
  <si>
    <t xml:space="preserve">      3431 Bankarske usluge i usluge platnog prometa</t>
  </si>
  <si>
    <t xml:space="preserve">      3433 Zatezne kamate</t>
  </si>
  <si>
    <t xml:space="preserve">     42 Rashodi za nabavu proizvedene dugotrajne imovine</t>
  </si>
  <si>
    <t xml:space="preserve">      4221 Uredska oprema i namještaj</t>
  </si>
  <si>
    <t xml:space="preserve">      4227 Uređaji, strojevi i oprema za ostale namjene</t>
  </si>
  <si>
    <t xml:space="preserve">      4241 Knjige</t>
  </si>
  <si>
    <t xml:space="preserve">   A780001 MUZEJI  PROG. MUZEJSKO GALERIJSKE DJ.**</t>
  </si>
  <si>
    <t xml:space="preserve">      4212 Poslovni objekti</t>
  </si>
  <si>
    <t xml:space="preserve">   A780002 MUZEJI ADMINISTRACIJA I UPRAVLJANJE - OSTALI IZVOR</t>
  </si>
  <si>
    <t xml:space="preserve">    31 Vlastiti prihodi</t>
  </si>
  <si>
    <t xml:space="preserve">      3293 Reprezentacija</t>
  </si>
  <si>
    <t xml:space="preserve">     41 Rashodi za nabavu neproizvedene dugotrajne imovine</t>
  </si>
  <si>
    <t xml:space="preserve">      4124 Ostala prava</t>
  </si>
  <si>
    <t xml:space="preserve">      4243 Muzejski izlošci i predmeti prirodnih rijetkosti</t>
  </si>
  <si>
    <t xml:space="preserve">    43 Ostali prihodi</t>
  </si>
  <si>
    <t xml:space="preserve">      3236 Zdravstvene i veterinarske usluge</t>
  </si>
  <si>
    <t xml:space="preserve">      4223 Oprema za održavanje i zaštitu</t>
  </si>
  <si>
    <t xml:space="preserve">    52 Pomoći grad. i župan</t>
  </si>
  <si>
    <t xml:space="preserve">   4222 Komunikacijska oprema</t>
  </si>
  <si>
    <t xml:space="preserve">      3231 Ostale usluge za komunikaciju i prijevoz</t>
  </si>
  <si>
    <t xml:space="preserve">      3236 Obvezni preventivni pregledi</t>
  </si>
  <si>
    <t xml:space="preserve">      4222 Komunikacijska oprema</t>
  </si>
  <si>
    <t>PRIJEDLOG IZVRŠENJA FINANCIJSKOG PLANA ZA RAZDOBLJE OD 1. SIJEČNJA DO 30. LIPNJA 2025.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</si>
</sst>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_ ;[Red]\-#,##0.00\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4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7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i/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theme="0" tint="-0.14996795556505021"/>
        <bgColor auto="1"/>
      </patternFill>
    </fill>
    <fill>
      <patternFill patternType="solid">
        <fgColor theme="0" tint="-4.9989318521683403E-2"/>
        <bgColor auto="1"/>
      </patternFill>
    </fill>
    <fill>
      <patternFill patternType="solid">
        <fgColor theme="3" tint="0.79995117038483843"/>
        <bgColor auto="1"/>
      </patternFill>
    </fill>
    <fill>
      <patternFill patternType="solid">
        <fgColor theme="5" tint="0.79995117038483843"/>
        <bgColor auto="1"/>
      </patternFill>
    </fill>
    <fill>
      <patternFill patternType="solid">
        <fgColor theme="6" tint="0.79995117038483843"/>
        <bgColor auto="1"/>
      </patternFill>
    </fill>
    <fill>
      <patternFill patternType="solid">
        <fgColor theme="7" tint="0.79995117038483843"/>
        <bgColor auto="1"/>
      </patternFill>
    </fill>
    <fill>
      <patternFill patternType="solid">
        <fgColor theme="8" tint="0.79995117038483843"/>
        <bgColor auto="1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49" fontId="9" fillId="2" borderId="1" xfId="0" applyNumberFormat="1" applyFont="1" applyFill="1" applyBorder="1" applyAlignment="1">
      <alignment horizontal="center" wrapText="1"/>
    </xf>
    <xf numFmtId="0" fontId="1" fillId="0" borderId="0" xfId="0" applyFont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4" fontId="11" fillId="0" borderId="1" xfId="0" applyNumberFormat="1" applyFont="1" applyBorder="1" applyAlignment="1">
      <alignment horizontal="right" vertical="center"/>
    </xf>
    <xf numFmtId="10" fontId="11" fillId="0" borderId="1" xfId="0" applyNumberFormat="1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5" fillId="2" borderId="1" xfId="0" applyFont="1" applyFill="1" applyBorder="1" applyAlignment="1">
      <alignment vertical="center"/>
    </xf>
    <xf numFmtId="4" fontId="5" fillId="2" borderId="1" xfId="0" applyNumberFormat="1" applyFont="1" applyFill="1" applyBorder="1" applyAlignment="1">
      <alignment horizontal="right" vertical="center"/>
    </xf>
    <xf numFmtId="10" fontId="5" fillId="2" borderId="1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164" fontId="11" fillId="0" borderId="0" xfId="0" applyNumberFormat="1" applyFont="1" applyAlignment="1">
      <alignment horizontal="right" vertical="center"/>
    </xf>
    <xf numFmtId="10" fontId="1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quotePrefix="1" applyFont="1"/>
    <xf numFmtId="0" fontId="13" fillId="3" borderId="2" xfId="0" applyFont="1" applyFill="1" applyBorder="1" applyAlignment="1">
      <alignment horizontal="left" vertical="center"/>
    </xf>
    <xf numFmtId="164" fontId="13" fillId="3" borderId="2" xfId="0" applyNumberFormat="1" applyFont="1" applyFill="1" applyBorder="1" applyAlignment="1">
      <alignment horizontal="right" vertical="center"/>
    </xf>
    <xf numFmtId="10" fontId="13" fillId="3" borderId="2" xfId="0" applyNumberFormat="1" applyFont="1" applyFill="1" applyBorder="1" applyAlignment="1">
      <alignment horizontal="center" vertical="center"/>
    </xf>
    <xf numFmtId="0" fontId="14" fillId="4" borderId="3" xfId="0" applyFont="1" applyFill="1" applyBorder="1" applyAlignment="1">
      <alignment horizontal="left" vertical="center"/>
    </xf>
    <xf numFmtId="164" fontId="14" fillId="4" borderId="3" xfId="0" applyNumberFormat="1" applyFont="1" applyFill="1" applyBorder="1" applyAlignment="1">
      <alignment horizontal="right" vertical="center"/>
    </xf>
    <xf numFmtId="10" fontId="14" fillId="4" borderId="3" xfId="0" applyNumberFormat="1" applyFont="1" applyFill="1" applyBorder="1" applyAlignment="1">
      <alignment horizontal="center" vertical="center"/>
    </xf>
    <xf numFmtId="0" fontId="9" fillId="5" borderId="3" xfId="0" applyFont="1" applyFill="1" applyBorder="1" applyAlignment="1">
      <alignment horizontal="left" vertical="center"/>
    </xf>
    <xf numFmtId="164" fontId="9" fillId="5" borderId="3" xfId="0" applyNumberFormat="1" applyFont="1" applyFill="1" applyBorder="1" applyAlignment="1">
      <alignment horizontal="right" vertical="center"/>
    </xf>
    <xf numFmtId="10" fontId="9" fillId="5" borderId="3" xfId="0" applyNumberFormat="1" applyFont="1" applyFill="1" applyBorder="1" applyAlignment="1">
      <alignment horizontal="center" vertical="center"/>
    </xf>
    <xf numFmtId="0" fontId="11" fillId="0" borderId="3" xfId="0" applyFont="1" applyBorder="1" applyAlignment="1">
      <alignment vertical="center"/>
    </xf>
    <xf numFmtId="164" fontId="11" fillId="0" borderId="3" xfId="0" applyNumberFormat="1" applyFont="1" applyBorder="1" applyAlignment="1">
      <alignment horizontal="right" vertical="center"/>
    </xf>
    <xf numFmtId="10" fontId="11" fillId="0" borderId="3" xfId="0" applyNumberFormat="1" applyFont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164" fontId="5" fillId="2" borderId="4" xfId="0" applyNumberFormat="1" applyFont="1" applyFill="1" applyBorder="1" applyAlignment="1">
      <alignment vertical="center"/>
    </xf>
    <xf numFmtId="10" fontId="5" fillId="2" borderId="4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wrapText="1"/>
    </xf>
    <xf numFmtId="0" fontId="15" fillId="0" borderId="5" xfId="0" applyFont="1" applyBorder="1" applyAlignment="1">
      <alignment vertical="center"/>
    </xf>
    <xf numFmtId="164" fontId="15" fillId="0" borderId="6" xfId="0" applyNumberFormat="1" applyFont="1" applyBorder="1" applyAlignment="1">
      <alignment vertical="center"/>
    </xf>
    <xf numFmtId="0" fontId="15" fillId="0" borderId="7" xfId="0" applyFont="1" applyBorder="1" applyAlignment="1">
      <alignment horizontal="left" vertical="center"/>
    </xf>
    <xf numFmtId="0" fontId="15" fillId="0" borderId="0" xfId="0" applyFont="1" applyAlignment="1">
      <alignment horizontal="right" vertical="center"/>
    </xf>
    <xf numFmtId="49" fontId="15" fillId="0" borderId="0" xfId="0" applyNumberFormat="1" applyFont="1" applyAlignment="1">
      <alignment horizontal="right" vertical="center"/>
    </xf>
    <xf numFmtId="10" fontId="15" fillId="0" borderId="0" xfId="0" applyNumberFormat="1" applyFont="1" applyAlignment="1">
      <alignment horizontal="center" vertical="center"/>
    </xf>
    <xf numFmtId="0" fontId="8" fillId="6" borderId="3" xfId="0" applyFont="1" applyFill="1" applyBorder="1" applyAlignment="1">
      <alignment horizontal="left" vertical="center"/>
    </xf>
    <xf numFmtId="164" fontId="8" fillId="6" borderId="3" xfId="0" applyNumberFormat="1" applyFont="1" applyFill="1" applyBorder="1" applyAlignment="1">
      <alignment horizontal="right" vertical="center"/>
    </xf>
    <xf numFmtId="10" fontId="8" fillId="6" borderId="3" xfId="0" applyNumberFormat="1" applyFont="1" applyFill="1" applyBorder="1" applyAlignment="1">
      <alignment horizontal="center" vertical="center"/>
    </xf>
    <xf numFmtId="0" fontId="16" fillId="7" borderId="3" xfId="0" applyFont="1" applyFill="1" applyBorder="1" applyAlignment="1">
      <alignment horizontal="left" vertical="center"/>
    </xf>
    <xf numFmtId="164" fontId="16" fillId="7" borderId="3" xfId="0" applyNumberFormat="1" applyFont="1" applyFill="1" applyBorder="1" applyAlignment="1">
      <alignment horizontal="right" vertical="center"/>
    </xf>
    <xf numFmtId="10" fontId="16" fillId="7" borderId="3" xfId="0" applyNumberFormat="1" applyFont="1" applyFill="1" applyBorder="1" applyAlignment="1">
      <alignment horizontal="center" vertical="center"/>
    </xf>
    <xf numFmtId="0" fontId="11" fillId="8" borderId="3" xfId="0" applyFont="1" applyFill="1" applyBorder="1" applyAlignment="1">
      <alignment horizontal="left" vertical="center"/>
    </xf>
    <xf numFmtId="164" fontId="11" fillId="8" borderId="3" xfId="0" applyNumberFormat="1" applyFont="1" applyFill="1" applyBorder="1" applyAlignment="1">
      <alignment horizontal="right" vertical="center"/>
    </xf>
    <xf numFmtId="10" fontId="11" fillId="8" borderId="3" xfId="0" applyNumberFormat="1" applyFont="1" applyFill="1" applyBorder="1" applyAlignment="1">
      <alignment horizontal="center" vertical="center"/>
    </xf>
    <xf numFmtId="164" fontId="11" fillId="9" borderId="3" xfId="0" applyNumberFormat="1" applyFont="1" applyFill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tabSelected="1" zoomScaleNormal="100" workbookViewId="0">
      <pane ySplit="7" topLeftCell="A17" activePane="bottomLeft" state="frozen"/>
      <selection pane="bottomLeft" activeCell="G4" sqref="G4"/>
    </sheetView>
  </sheetViews>
  <sheetFormatPr defaultColWidth="9.140625" defaultRowHeight="15" x14ac:dyDescent="0.25"/>
  <cols>
    <col min="1" max="1" width="74" style="1" customWidth="1"/>
    <col min="2" max="4" width="19.7109375" style="1" customWidth="1"/>
    <col min="5" max="6" width="15" style="1" customWidth="1"/>
  </cols>
  <sheetData>
    <row r="1" spans="1:6" s="2" customFormat="1" ht="30" customHeight="1" x14ac:dyDescent="0.2">
      <c r="A1" s="3" t="s">
        <v>0</v>
      </c>
      <c r="B1" s="4"/>
      <c r="C1" s="4"/>
      <c r="D1" s="4"/>
      <c r="E1" s="4"/>
      <c r="F1" s="4"/>
    </row>
    <row r="2" spans="1:6" s="5" customFormat="1" ht="30" customHeight="1" x14ac:dyDescent="0.25">
      <c r="A2" s="58" t="s">
        <v>201</v>
      </c>
      <c r="B2" s="58"/>
      <c r="C2" s="58"/>
      <c r="D2" s="58"/>
      <c r="E2" s="58"/>
      <c r="F2" s="58"/>
    </row>
    <row r="3" spans="1:6" s="5" customFormat="1" ht="30" customHeight="1" x14ac:dyDescent="0.25">
      <c r="A3" s="59" t="s">
        <v>1</v>
      </c>
      <c r="B3" s="59"/>
      <c r="C3" s="59"/>
      <c r="D3" s="59"/>
      <c r="E3" s="59"/>
      <c r="F3" s="59"/>
    </row>
    <row r="4" spans="1:6" s="6" customFormat="1" ht="24.95" customHeight="1" x14ac:dyDescent="0.3">
      <c r="A4" s="59" t="s">
        <v>2</v>
      </c>
      <c r="B4" s="59"/>
      <c r="C4" s="59"/>
      <c r="D4" s="59"/>
      <c r="E4" s="59"/>
      <c r="F4" s="59"/>
    </row>
    <row r="5" spans="1:6" s="7" customFormat="1" ht="24.95" customHeight="1" x14ac:dyDescent="0.25">
      <c r="A5" s="8" t="s">
        <v>3</v>
      </c>
      <c r="B5" s="9"/>
      <c r="C5" s="9"/>
      <c r="D5" s="9"/>
      <c r="E5" s="9"/>
      <c r="F5" s="9"/>
    </row>
    <row r="6" spans="1:6" ht="57.6" customHeight="1" x14ac:dyDescent="0.25">
      <c r="A6" s="10" t="s">
        <v>4</v>
      </c>
      <c r="B6" s="10" t="s">
        <v>5</v>
      </c>
      <c r="C6" s="10" t="s">
        <v>6</v>
      </c>
      <c r="D6" s="10" t="s">
        <v>7</v>
      </c>
      <c r="E6" s="10" t="s">
        <v>8</v>
      </c>
      <c r="F6" s="10" t="s">
        <v>9</v>
      </c>
    </row>
    <row r="7" spans="1:6" s="11" customFormat="1" ht="15.95" customHeight="1" x14ac:dyDescent="0.25">
      <c r="A7" s="12" t="s">
        <v>10</v>
      </c>
      <c r="B7" s="12">
        <f>COLUMN()</f>
        <v>2</v>
      </c>
      <c r="C7" s="12">
        <f>COLUMN()</f>
        <v>3</v>
      </c>
      <c r="D7" s="12">
        <f>COLUMN()</f>
        <v>4</v>
      </c>
      <c r="E7" s="12" t="str">
        <f>_xlfn.CONCAT(TEXT(COLUMN(),"@")," (",TEXT(D7,"@")," / ",TEXT(B7,"@"),")")</f>
        <v>5 (4 / 2)</v>
      </c>
      <c r="F7" s="12" t="str">
        <f>_xlfn.CONCAT(TEXT(COLUMN(),"@")," (",TEXT(D7,"@")," / ",TEXT(C7,"@"),")")</f>
        <v>6 (4 / 3)</v>
      </c>
    </row>
    <row r="8" spans="1:6" s="11" customFormat="1" ht="24.95" customHeight="1" x14ac:dyDescent="0.25">
      <c r="A8" s="13" t="s">
        <v>11</v>
      </c>
      <c r="B8" s="14">
        <v>1847808.13</v>
      </c>
      <c r="C8" s="14">
        <v>2537055</v>
      </c>
      <c r="D8" s="14">
        <v>1659533.17</v>
      </c>
      <c r="E8" s="15">
        <f t="shared" ref="E8:E14" si="0">IF(B8&lt;&gt;0,D8/B8,"-")</f>
        <v>0.89810903148261401</v>
      </c>
      <c r="F8" s="15">
        <f t="shared" ref="F8:F14" si="1">IF(C8&lt;&gt;0,D8/C8,"-")</f>
        <v>0.65411793201172219</v>
      </c>
    </row>
    <row r="9" spans="1:6" s="11" customFormat="1" ht="24.95" customHeight="1" x14ac:dyDescent="0.25">
      <c r="A9" s="13" t="s">
        <v>12</v>
      </c>
      <c r="B9" s="14">
        <v>0</v>
      </c>
      <c r="C9" s="14">
        <v>0</v>
      </c>
      <c r="D9" s="14">
        <v>0</v>
      </c>
      <c r="E9" s="15" t="str">
        <f t="shared" si="0"/>
        <v>-</v>
      </c>
      <c r="F9" s="15" t="str">
        <f t="shared" si="1"/>
        <v>-</v>
      </c>
    </row>
    <row r="10" spans="1:6" s="16" customFormat="1" ht="30" customHeight="1" x14ac:dyDescent="0.25">
      <c r="A10" s="17" t="s">
        <v>13</v>
      </c>
      <c r="B10" s="18">
        <f>B8+B9</f>
        <v>1847808.13</v>
      </c>
      <c r="C10" s="18">
        <f>C8+C9</f>
        <v>2537055</v>
      </c>
      <c r="D10" s="18">
        <f>D8+D9</f>
        <v>1659533.17</v>
      </c>
      <c r="E10" s="19">
        <f t="shared" si="0"/>
        <v>0.89810903148261401</v>
      </c>
      <c r="F10" s="19">
        <f t="shared" si="1"/>
        <v>0.65411793201172219</v>
      </c>
    </row>
    <row r="11" spans="1:6" s="11" customFormat="1" ht="24.95" customHeight="1" x14ac:dyDescent="0.25">
      <c r="A11" s="13" t="s">
        <v>14</v>
      </c>
      <c r="B11" s="14">
        <v>199427.39</v>
      </c>
      <c r="C11" s="14">
        <v>506695</v>
      </c>
      <c r="D11" s="14">
        <v>240426.72</v>
      </c>
      <c r="E11" s="15">
        <f t="shared" si="0"/>
        <v>1.2055852508524529</v>
      </c>
      <c r="F11" s="15">
        <f t="shared" si="1"/>
        <v>0.47449988651950387</v>
      </c>
    </row>
    <row r="12" spans="1:6" s="11" customFormat="1" ht="24.95" customHeight="1" x14ac:dyDescent="0.25">
      <c r="A12" s="13" t="s">
        <v>15</v>
      </c>
      <c r="B12" s="14">
        <v>1932446.86</v>
      </c>
      <c r="C12" s="14">
        <v>2030360</v>
      </c>
      <c r="D12" s="14">
        <v>1415757.8</v>
      </c>
      <c r="E12" s="15">
        <f t="shared" si="0"/>
        <v>0.73262444070518973</v>
      </c>
      <c r="F12" s="15">
        <f t="shared" si="1"/>
        <v>0.69729397742272303</v>
      </c>
    </row>
    <row r="13" spans="1:6" ht="30" customHeight="1" x14ac:dyDescent="0.25">
      <c r="A13" s="17" t="s">
        <v>16</v>
      </c>
      <c r="B13" s="18">
        <f>B11+B12</f>
        <v>2131874.25</v>
      </c>
      <c r="C13" s="18">
        <f>C11+C12</f>
        <v>2537055</v>
      </c>
      <c r="D13" s="18">
        <f>D11+D12</f>
        <v>1656184.52</v>
      </c>
      <c r="E13" s="19">
        <f t="shared" si="0"/>
        <v>0.77686782885998085</v>
      </c>
      <c r="F13" s="19">
        <f t="shared" si="1"/>
        <v>0.65279803551755877</v>
      </c>
    </row>
    <row r="14" spans="1:6" ht="30" customHeight="1" x14ac:dyDescent="0.25">
      <c r="A14" s="17" t="s">
        <v>17</v>
      </c>
      <c r="B14" s="18">
        <f>B8+B9-B11-B12</f>
        <v>-284066.12000000034</v>
      </c>
      <c r="C14" s="18">
        <f>C8+C9-C11-C12</f>
        <v>0</v>
      </c>
      <c r="D14" s="18">
        <f>D8+D9-D11-D12</f>
        <v>3348.6499999999069</v>
      </c>
      <c r="E14" s="19">
        <f t="shared" si="0"/>
        <v>-1.1788276616725369E-2</v>
      </c>
      <c r="F14" s="19" t="str">
        <f t="shared" si="1"/>
        <v>-</v>
      </c>
    </row>
    <row r="15" spans="1:6" x14ac:dyDescent="0.25">
      <c r="A15" s="20"/>
      <c r="B15" s="21"/>
      <c r="C15" s="21"/>
      <c r="D15" s="21"/>
      <c r="E15" s="22"/>
      <c r="F15" s="22"/>
    </row>
    <row r="16" spans="1:6" x14ac:dyDescent="0.25">
      <c r="A16" s="20"/>
      <c r="B16" s="21"/>
      <c r="C16" s="21"/>
      <c r="D16" s="21"/>
      <c r="E16" s="22"/>
      <c r="F16" s="22"/>
    </row>
    <row r="17" spans="1:6" s="7" customFormat="1" ht="21.75" customHeight="1" x14ac:dyDescent="0.2">
      <c r="A17" s="23" t="s">
        <v>18</v>
      </c>
      <c r="B17" s="9"/>
      <c r="C17" s="9"/>
      <c r="D17" s="9"/>
      <c r="E17" s="9"/>
      <c r="F17" s="9"/>
    </row>
    <row r="18" spans="1:6" ht="57.6" customHeight="1" x14ac:dyDescent="0.25">
      <c r="A18" s="10" t="s">
        <v>4</v>
      </c>
      <c r="B18" s="10" t="str">
        <f>B6</f>
        <v>Ostvarenje /
Izvršenje
01.-06.2024.</v>
      </c>
      <c r="C18" s="10" t="str">
        <f>C6</f>
        <v>Izvorni plan
2025.</v>
      </c>
      <c r="D18" s="10" t="str">
        <f>D6</f>
        <v>Ostvarenje /
Izvršenje
01.-06.2025.</v>
      </c>
      <c r="E18" s="10" t="str">
        <f>E6</f>
        <v>Indeks
izvršenja
01.-06.2024.</v>
      </c>
      <c r="F18" s="10" t="str">
        <f>F6</f>
        <v>Indeks
izvršenja
01.-06.2025.</v>
      </c>
    </row>
    <row r="19" spans="1:6" s="11" customFormat="1" ht="15.95" customHeight="1" x14ac:dyDescent="0.25">
      <c r="A19" s="12" t="s">
        <v>10</v>
      </c>
      <c r="B19" s="12">
        <f>COLUMN()</f>
        <v>2</v>
      </c>
      <c r="C19" s="12">
        <f>COLUMN()</f>
        <v>3</v>
      </c>
      <c r="D19" s="12">
        <f>COLUMN()</f>
        <v>4</v>
      </c>
      <c r="E19" s="12" t="str">
        <f>_xlfn.CONCAT(TEXT(COLUMN(),"@")," (",TEXT(D19,"@")," / ",TEXT(B19,"@"),")")</f>
        <v>5 (4 / 2)</v>
      </c>
      <c r="F19" s="12" t="str">
        <f>_xlfn.CONCAT(TEXT(COLUMN(),"@")," (",TEXT(D19,"@")," / ",TEXT(C19,"@"),")")</f>
        <v>6 (4 / 3)</v>
      </c>
    </row>
    <row r="20" spans="1:6" s="11" customFormat="1" ht="24.95" customHeight="1" x14ac:dyDescent="0.25">
      <c r="A20" s="13" t="s">
        <v>19</v>
      </c>
      <c r="B20" s="14">
        <v>0</v>
      </c>
      <c r="C20" s="14">
        <v>0</v>
      </c>
      <c r="D20" s="14">
        <v>0</v>
      </c>
      <c r="E20" s="15" t="str">
        <f t="shared" ref="E20:E26" si="2">IF(B20&lt;&gt;0,D20/B20,"-")</f>
        <v>-</v>
      </c>
      <c r="F20" s="15" t="str">
        <f t="shared" ref="F20:F26" si="3">IF(C20&lt;&gt;0,D20/C20,"-")</f>
        <v>-</v>
      </c>
    </row>
    <row r="21" spans="1:6" s="11" customFormat="1" ht="24.95" customHeight="1" x14ac:dyDescent="0.25">
      <c r="A21" s="13" t="s">
        <v>20</v>
      </c>
      <c r="B21" s="14">
        <v>0</v>
      </c>
      <c r="C21" s="14">
        <v>0</v>
      </c>
      <c r="D21" s="14">
        <v>0</v>
      </c>
      <c r="E21" s="15" t="str">
        <f t="shared" si="2"/>
        <v>-</v>
      </c>
      <c r="F21" s="15" t="str">
        <f t="shared" si="3"/>
        <v>-</v>
      </c>
    </row>
    <row r="22" spans="1:6" s="11" customFormat="1" ht="30" customHeight="1" x14ac:dyDescent="0.25">
      <c r="A22" s="17" t="s">
        <v>21</v>
      </c>
      <c r="B22" s="18">
        <f>B20-B21</f>
        <v>0</v>
      </c>
      <c r="C22" s="18">
        <f>C20-C21</f>
        <v>0</v>
      </c>
      <c r="D22" s="18">
        <f>D20-D21</f>
        <v>0</v>
      </c>
      <c r="E22" s="19" t="str">
        <f t="shared" si="2"/>
        <v>-</v>
      </c>
      <c r="F22" s="19" t="str">
        <f t="shared" si="3"/>
        <v>-</v>
      </c>
    </row>
    <row r="23" spans="1:6" s="11" customFormat="1" ht="24.95" customHeight="1" x14ac:dyDescent="0.25">
      <c r="A23" s="13" t="s">
        <v>22</v>
      </c>
      <c r="B23" s="14">
        <v>422211.81</v>
      </c>
      <c r="C23" s="14">
        <v>12299.21</v>
      </c>
      <c r="D23" s="14">
        <v>152257</v>
      </c>
      <c r="E23" s="15">
        <f t="shared" si="2"/>
        <v>0.36061757722977955</v>
      </c>
      <c r="F23" s="15">
        <f t="shared" si="3"/>
        <v>12.379412986687763</v>
      </c>
    </row>
    <row r="24" spans="1:6" s="11" customFormat="1" ht="24.95" customHeight="1" x14ac:dyDescent="0.25">
      <c r="A24" s="13" t="s">
        <v>23</v>
      </c>
      <c r="B24" s="14">
        <v>138145.69</v>
      </c>
      <c r="C24" s="14">
        <v>12299.21</v>
      </c>
      <c r="D24" s="14">
        <v>155605.65</v>
      </c>
      <c r="E24" s="15">
        <f t="shared" si="2"/>
        <v>1.1263880183305031</v>
      </c>
      <c r="F24" s="15">
        <f t="shared" si="3"/>
        <v>12.651678441135651</v>
      </c>
    </row>
    <row r="25" spans="1:6" ht="30" customHeight="1" x14ac:dyDescent="0.25">
      <c r="A25" s="17" t="s">
        <v>24</v>
      </c>
      <c r="B25" s="18">
        <f>B20-B21+B23-B24</f>
        <v>284066.12</v>
      </c>
      <c r="C25" s="18">
        <f>C20-C21+C23-C24</f>
        <v>0</v>
      </c>
      <c r="D25" s="18">
        <f>D20-D21+D23-D24</f>
        <v>-3348.6499999999942</v>
      </c>
      <c r="E25" s="19">
        <f t="shared" si="2"/>
        <v>-1.1788276616725692E-2</v>
      </c>
      <c r="F25" s="19" t="str">
        <f t="shared" si="3"/>
        <v>-</v>
      </c>
    </row>
    <row r="26" spans="1:6" ht="30" customHeight="1" x14ac:dyDescent="0.25">
      <c r="A26" s="17" t="s">
        <v>25</v>
      </c>
      <c r="B26" s="18">
        <f>B14+B25</f>
        <v>0</v>
      </c>
      <c r="C26" s="18">
        <f>C14+C25</f>
        <v>0</v>
      </c>
      <c r="D26" s="18">
        <f>D14+D25</f>
        <v>-8.7311491370201111E-11</v>
      </c>
      <c r="E26" s="19" t="str">
        <f t="shared" si="2"/>
        <v>-</v>
      </c>
      <c r="F26" s="19" t="str">
        <f t="shared" si="3"/>
        <v>-</v>
      </c>
    </row>
    <row r="27" spans="1:6" x14ac:dyDescent="0.25">
      <c r="A27" s="11"/>
      <c r="B27" s="11"/>
      <c r="C27" s="11"/>
      <c r="D27" s="11"/>
      <c r="E27" s="11"/>
      <c r="F27" s="11"/>
    </row>
    <row r="28" spans="1:6" x14ac:dyDescent="0.25">
      <c r="A28" s="11"/>
      <c r="B28" s="11"/>
      <c r="C28" s="11"/>
      <c r="D28" s="11"/>
      <c r="E28" s="11"/>
      <c r="F28" s="11"/>
    </row>
    <row r="29" spans="1:6" x14ac:dyDescent="0.25">
      <c r="C29" s="24"/>
    </row>
  </sheetData>
  <mergeCells count="3">
    <mergeCell ref="A2:F2"/>
    <mergeCell ref="A4:F4"/>
    <mergeCell ref="A3:F3"/>
  </mergeCells>
  <pageMargins left="0.39370078740157499" right="0.39370078740157499" top="0.39370078740157499" bottom="0.39370078740157499" header="0.23622047244094499" footer="0.23622047244094499"/>
  <pageSetup paperSize="9" scale="85" fitToHeight="0" orientation="landscape" r:id="rId1"/>
  <headerFooter>
    <oddFooter>Stranica &amp;P od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144"/>
  <sheetViews>
    <sheetView zoomScaleNormal="100" workbookViewId="0">
      <pane ySplit="6" topLeftCell="A118" activePane="bottomLeft" state="frozen"/>
      <selection pane="bottomLeft" activeCell="B133" sqref="B133"/>
    </sheetView>
  </sheetViews>
  <sheetFormatPr defaultColWidth="9.140625" defaultRowHeight="15" x14ac:dyDescent="0.25"/>
  <cols>
    <col min="1" max="1" width="73.7109375" style="1" customWidth="1"/>
    <col min="2" max="2" width="29.7109375" style="1" customWidth="1"/>
    <col min="3" max="4" width="19.7109375" style="1" customWidth="1"/>
    <col min="5" max="5" width="15.7109375" style="1" customWidth="1"/>
    <col min="6" max="6" width="12.7109375" style="1" customWidth="1"/>
  </cols>
  <sheetData>
    <row r="1" spans="1:6" s="5" customFormat="1" ht="30" customHeight="1" x14ac:dyDescent="0.25">
      <c r="A1" s="59" t="s">
        <v>1</v>
      </c>
      <c r="B1" s="59"/>
      <c r="C1" s="59"/>
      <c r="D1" s="59"/>
      <c r="E1" s="59"/>
      <c r="F1" s="59"/>
    </row>
    <row r="2" spans="1:6" s="5" customFormat="1" ht="30" customHeight="1" x14ac:dyDescent="0.25">
      <c r="A2" s="59" t="s">
        <v>26</v>
      </c>
      <c r="B2" s="59"/>
      <c r="C2" s="59"/>
      <c r="D2" s="59"/>
      <c r="E2" s="59"/>
      <c r="F2" s="59"/>
    </row>
    <row r="3" spans="1:6" s="6" customFormat="1" ht="24.95" customHeight="1" x14ac:dyDescent="0.3">
      <c r="A3" s="59" t="s">
        <v>27</v>
      </c>
      <c r="B3" s="59"/>
      <c r="C3" s="59"/>
      <c r="D3" s="59"/>
      <c r="E3" s="59"/>
      <c r="F3" s="59"/>
    </row>
    <row r="4" spans="1:6" s="7" customFormat="1" ht="24.95" customHeight="1" x14ac:dyDescent="0.25">
      <c r="A4" s="8" t="s">
        <v>28</v>
      </c>
      <c r="B4" s="9"/>
      <c r="C4" s="9"/>
      <c r="D4" s="9"/>
      <c r="E4" s="9"/>
      <c r="F4" s="9"/>
    </row>
    <row r="5" spans="1:6" ht="57.6" customHeight="1" x14ac:dyDescent="0.25">
      <c r="A5" s="10" t="s">
        <v>29</v>
      </c>
      <c r="B5" s="10" t="s">
        <v>30</v>
      </c>
      <c r="C5" s="10" t="s">
        <v>6</v>
      </c>
      <c r="D5" s="10" t="s">
        <v>31</v>
      </c>
      <c r="E5" s="10" t="s">
        <v>32</v>
      </c>
      <c r="F5" s="10" t="s">
        <v>33</v>
      </c>
    </row>
    <row r="6" spans="1:6" s="11" customFormat="1" ht="15.95" customHeight="1" x14ac:dyDescent="0.25">
      <c r="A6" s="12" t="s">
        <v>10</v>
      </c>
      <c r="B6" s="12">
        <f>COLUMN()</f>
        <v>2</v>
      </c>
      <c r="C6" s="12">
        <v>3</v>
      </c>
      <c r="D6" s="12">
        <f>COLUMN()</f>
        <v>4</v>
      </c>
      <c r="E6" s="12" t="str">
        <f>_xlfn.CONCAT(TEXT(COLUMN(),"@")," (",TEXT(D6,"@")," / ",TEXT(B6,"@"),")")</f>
        <v>5 (4 / 2)</v>
      </c>
      <c r="F6" s="12" t="str">
        <f>_xlfn.CONCAT(TEXT(COLUMN(),"@")," (",TEXT(D6,"@")," / ",TEXT(C6,"@"),")")</f>
        <v>6 (4 / 3)</v>
      </c>
    </row>
    <row r="7" spans="1:6" x14ac:dyDescent="0.25">
      <c r="A7" s="25" t="s">
        <v>11</v>
      </c>
      <c r="B7" s="26">
        <f>SUBTOTAL(9,B10:B29)</f>
        <v>2270019.94</v>
      </c>
      <c r="C7" s="26">
        <v>2537055</v>
      </c>
      <c r="D7" s="26">
        <f>SUBTOTAL(9,D10:D29)</f>
        <v>1811790.1700000002</v>
      </c>
      <c r="E7" s="27">
        <f t="shared" ref="E7:E30" si="0">IF(B7&lt;&gt;0,D7/B7,"-")</f>
        <v>0.7981384383786515</v>
      </c>
      <c r="F7" s="27">
        <f t="shared" ref="F7:F30" si="1">IF(C7&lt;&gt;0,D7/C7,"-")</f>
        <v>0.71413121512935285</v>
      </c>
    </row>
    <row r="8" spans="1:6" x14ac:dyDescent="0.25">
      <c r="A8" s="28" t="s">
        <v>34</v>
      </c>
      <c r="B8" s="29">
        <f>SUBTOTAL(9,B10:B10)</f>
        <v>422211.81</v>
      </c>
      <c r="C8" s="29">
        <v>0</v>
      </c>
      <c r="D8" s="29">
        <f>SUBTOTAL(9,D10:D10)</f>
        <v>152257</v>
      </c>
      <c r="E8" s="30">
        <f t="shared" si="0"/>
        <v>0.36061757722977955</v>
      </c>
      <c r="F8" s="30" t="str">
        <f t="shared" si="1"/>
        <v>-</v>
      </c>
    </row>
    <row r="9" spans="1:6" x14ac:dyDescent="0.25">
      <c r="A9" s="31" t="s">
        <v>35</v>
      </c>
      <c r="B9" s="32">
        <f>SUBTOTAL(9,B10:B10)</f>
        <v>422211.81</v>
      </c>
      <c r="C9" s="32"/>
      <c r="D9" s="32">
        <f>SUBTOTAL(9,D10:D10)</f>
        <v>152257</v>
      </c>
      <c r="E9" s="33">
        <f t="shared" si="0"/>
        <v>0.36061757722977955</v>
      </c>
      <c r="F9" s="33" t="str">
        <f t="shared" si="1"/>
        <v>-</v>
      </c>
    </row>
    <row r="10" spans="1:6" x14ac:dyDescent="0.25">
      <c r="A10" s="34" t="s">
        <v>36</v>
      </c>
      <c r="B10" s="56">
        <v>422211.81</v>
      </c>
      <c r="C10" s="35"/>
      <c r="D10" s="35">
        <v>152257</v>
      </c>
      <c r="E10" s="36">
        <f t="shared" si="0"/>
        <v>0.36061757722977955</v>
      </c>
      <c r="F10" s="36" t="str">
        <f t="shared" si="1"/>
        <v>-</v>
      </c>
    </row>
    <row r="11" spans="1:6" x14ac:dyDescent="0.25">
      <c r="A11" s="28" t="s">
        <v>37</v>
      </c>
      <c r="B11" s="29">
        <f>SUBTOTAL(9,B13:B15)</f>
        <v>1000</v>
      </c>
      <c r="C11" s="29">
        <v>28715</v>
      </c>
      <c r="D11" s="29">
        <f>SUBTOTAL(9,D13:D15)</f>
        <v>27966.880000000001</v>
      </c>
      <c r="E11" s="30">
        <f t="shared" si="0"/>
        <v>27.96688</v>
      </c>
      <c r="F11" s="30">
        <f t="shared" si="1"/>
        <v>0.97394671774333974</v>
      </c>
    </row>
    <row r="12" spans="1:6" x14ac:dyDescent="0.25">
      <c r="A12" s="31" t="s">
        <v>38</v>
      </c>
      <c r="B12" s="32">
        <f>SUBTOTAL(9,B13:B13)</f>
        <v>0</v>
      </c>
      <c r="C12" s="32"/>
      <c r="D12" s="32">
        <f>SUBTOTAL(9,D13:D13)</f>
        <v>26066.880000000001</v>
      </c>
      <c r="E12" s="33" t="str">
        <f t="shared" si="0"/>
        <v>-</v>
      </c>
      <c r="F12" s="33" t="str">
        <f t="shared" si="1"/>
        <v>-</v>
      </c>
    </row>
    <row r="13" spans="1:6" x14ac:dyDescent="0.25">
      <c r="A13" s="34" t="s">
        <v>39</v>
      </c>
      <c r="B13" s="35">
        <v>0</v>
      </c>
      <c r="C13" s="35"/>
      <c r="D13" s="35">
        <v>26066.880000000001</v>
      </c>
      <c r="E13" s="36" t="str">
        <f t="shared" si="0"/>
        <v>-</v>
      </c>
      <c r="F13" s="36" t="str">
        <f t="shared" si="1"/>
        <v>-</v>
      </c>
    </row>
    <row r="14" spans="1:6" x14ac:dyDescent="0.25">
      <c r="A14" s="31" t="s">
        <v>40</v>
      </c>
      <c r="B14" s="32">
        <f>SUBTOTAL(9,B15:B15)</f>
        <v>1000</v>
      </c>
      <c r="C14" s="32"/>
      <c r="D14" s="32">
        <f>SUBTOTAL(9,D15:D15)</f>
        <v>1900</v>
      </c>
      <c r="E14" s="33">
        <f t="shared" si="0"/>
        <v>1.9</v>
      </c>
      <c r="F14" s="33" t="str">
        <f t="shared" si="1"/>
        <v>-</v>
      </c>
    </row>
    <row r="15" spans="1:6" x14ac:dyDescent="0.25">
      <c r="A15" s="34" t="s">
        <v>41</v>
      </c>
      <c r="B15" s="35">
        <v>1000</v>
      </c>
      <c r="C15" s="35"/>
      <c r="D15" s="35">
        <v>1900</v>
      </c>
      <c r="E15" s="36">
        <f t="shared" si="0"/>
        <v>1.9</v>
      </c>
      <c r="F15" s="36" t="str">
        <f t="shared" si="1"/>
        <v>-</v>
      </c>
    </row>
    <row r="16" spans="1:6" x14ac:dyDescent="0.25">
      <c r="A16" s="28" t="s">
        <v>42</v>
      </c>
      <c r="B16" s="29">
        <f>SUBTOTAL(9,B18:B18)</f>
        <v>0.38</v>
      </c>
      <c r="C16" s="29">
        <v>2</v>
      </c>
      <c r="D16" s="29">
        <f>SUBTOTAL(9,D18:D18)</f>
        <v>0.79</v>
      </c>
      <c r="E16" s="30">
        <f t="shared" si="0"/>
        <v>2.0789473684210527</v>
      </c>
      <c r="F16" s="30">
        <f t="shared" si="1"/>
        <v>0.39500000000000002</v>
      </c>
    </row>
    <row r="17" spans="1:6" x14ac:dyDescent="0.25">
      <c r="A17" s="31" t="s">
        <v>43</v>
      </c>
      <c r="B17" s="32">
        <f>SUBTOTAL(9,B18:B18)</f>
        <v>0.38</v>
      </c>
      <c r="C17" s="32"/>
      <c r="D17" s="32">
        <f>SUBTOTAL(9,D18:D18)</f>
        <v>0.79</v>
      </c>
      <c r="E17" s="33">
        <f t="shared" si="0"/>
        <v>2.0789473684210527</v>
      </c>
      <c r="F17" s="33" t="str">
        <f t="shared" si="1"/>
        <v>-</v>
      </c>
    </row>
    <row r="18" spans="1:6" x14ac:dyDescent="0.25">
      <c r="A18" s="34" t="s">
        <v>44</v>
      </c>
      <c r="B18" s="35">
        <v>0.38</v>
      </c>
      <c r="C18" s="35"/>
      <c r="D18" s="35">
        <v>0.79</v>
      </c>
      <c r="E18" s="36">
        <f t="shared" si="0"/>
        <v>2.0789473684210527</v>
      </c>
      <c r="F18" s="36" t="str">
        <f t="shared" si="1"/>
        <v>-</v>
      </c>
    </row>
    <row r="19" spans="1:6" x14ac:dyDescent="0.25">
      <c r="A19" s="28" t="s">
        <v>45</v>
      </c>
      <c r="B19" s="29">
        <f>SUBTOTAL(9,B21:B21)</f>
        <v>18271.47</v>
      </c>
      <c r="C19" s="29">
        <v>40378</v>
      </c>
      <c r="D19" s="29">
        <f>SUBTOTAL(9,D21:D21)</f>
        <v>18241.060000000001</v>
      </c>
      <c r="E19" s="30">
        <f t="shared" si="0"/>
        <v>0.99833565662751822</v>
      </c>
      <c r="F19" s="30">
        <f t="shared" si="1"/>
        <v>0.45175739263955622</v>
      </c>
    </row>
    <row r="20" spans="1:6" x14ac:dyDescent="0.25">
      <c r="A20" s="31" t="s">
        <v>46</v>
      </c>
      <c r="B20" s="32">
        <f>SUBTOTAL(9,B21:B21)</f>
        <v>18271.47</v>
      </c>
      <c r="C20" s="32"/>
      <c r="D20" s="32">
        <f>SUBTOTAL(9,D21:D21)</f>
        <v>18241.060000000001</v>
      </c>
      <c r="E20" s="33">
        <f t="shared" si="0"/>
        <v>0.99833565662751822</v>
      </c>
      <c r="F20" s="33" t="str">
        <f t="shared" si="1"/>
        <v>-</v>
      </c>
    </row>
    <row r="21" spans="1:6" x14ac:dyDescent="0.25">
      <c r="A21" s="34" t="s">
        <v>47</v>
      </c>
      <c r="B21" s="35">
        <v>18271.47</v>
      </c>
      <c r="C21" s="35"/>
      <c r="D21" s="35">
        <v>18241.060000000001</v>
      </c>
      <c r="E21" s="36">
        <f t="shared" si="0"/>
        <v>0.99833565662751822</v>
      </c>
      <c r="F21" s="36" t="str">
        <f t="shared" si="1"/>
        <v>-</v>
      </c>
    </row>
    <row r="22" spans="1:6" x14ac:dyDescent="0.25">
      <c r="A22" s="28" t="s">
        <v>48</v>
      </c>
      <c r="B22" s="29">
        <f>SUBTOTAL(9,B24:B25)</f>
        <v>18517.759999999998</v>
      </c>
      <c r="C22" s="29">
        <v>29620</v>
      </c>
      <c r="D22" s="29">
        <f>SUBTOTAL(9,D24:D25)</f>
        <v>14698.220000000001</v>
      </c>
      <c r="E22" s="30">
        <f t="shared" si="0"/>
        <v>0.79373639144259367</v>
      </c>
      <c r="F22" s="30">
        <f t="shared" si="1"/>
        <v>0.49622619851451727</v>
      </c>
    </row>
    <row r="23" spans="1:6" x14ac:dyDescent="0.25">
      <c r="A23" s="31" t="s">
        <v>49</v>
      </c>
      <c r="B23" s="32">
        <f>SUBTOTAL(9,B24:B25)</f>
        <v>18517.759999999998</v>
      </c>
      <c r="C23" s="32"/>
      <c r="D23" s="32">
        <f>SUBTOTAL(9,D24:D25)</f>
        <v>14698.220000000001</v>
      </c>
      <c r="E23" s="33">
        <f t="shared" si="0"/>
        <v>0.79373639144259367</v>
      </c>
      <c r="F23" s="33" t="str">
        <f t="shared" si="1"/>
        <v>-</v>
      </c>
    </row>
    <row r="24" spans="1:6" x14ac:dyDescent="0.25">
      <c r="A24" s="34" t="s">
        <v>50</v>
      </c>
      <c r="B24" s="35">
        <v>10615.47</v>
      </c>
      <c r="C24" s="35"/>
      <c r="D24" s="35">
        <v>11165.04</v>
      </c>
      <c r="E24" s="36">
        <f t="shared" si="0"/>
        <v>1.0517706705402587</v>
      </c>
      <c r="F24" s="36" t="str">
        <f t="shared" si="1"/>
        <v>-</v>
      </c>
    </row>
    <row r="25" spans="1:6" x14ac:dyDescent="0.25">
      <c r="A25" s="34" t="s">
        <v>51</v>
      </c>
      <c r="B25" s="35">
        <v>7902.29</v>
      </c>
      <c r="C25" s="35"/>
      <c r="D25" s="35">
        <v>3533.18</v>
      </c>
      <c r="E25" s="36">
        <f t="shared" si="0"/>
        <v>0.4471083698522833</v>
      </c>
      <c r="F25" s="36" t="str">
        <f t="shared" si="1"/>
        <v>-</v>
      </c>
    </row>
    <row r="26" spans="1:6" x14ac:dyDescent="0.25">
      <c r="A26" s="28" t="s">
        <v>52</v>
      </c>
      <c r="B26" s="29">
        <f>SUBTOTAL(9,B28:B29)</f>
        <v>1810018.52</v>
      </c>
      <c r="C26" s="29">
        <v>2438340</v>
      </c>
      <c r="D26" s="29">
        <f>SUBTOTAL(9,D28:D29)</f>
        <v>1598626.2200000002</v>
      </c>
      <c r="E26" s="30">
        <f t="shared" si="0"/>
        <v>0.88320986903493126</v>
      </c>
      <c r="F26" s="30">
        <f t="shared" si="1"/>
        <v>0.65562071737329508</v>
      </c>
    </row>
    <row r="27" spans="1:6" x14ac:dyDescent="0.25">
      <c r="A27" s="31" t="s">
        <v>53</v>
      </c>
      <c r="B27" s="32">
        <f>SUBTOTAL(9,B28:B29)</f>
        <v>1810018.52</v>
      </c>
      <c r="C27" s="32"/>
      <c r="D27" s="32">
        <f>SUBTOTAL(9,D28:D29)</f>
        <v>1598626.2200000002</v>
      </c>
      <c r="E27" s="33">
        <f t="shared" si="0"/>
        <v>0.88320986903493126</v>
      </c>
      <c r="F27" s="33" t="str">
        <f t="shared" si="1"/>
        <v>-</v>
      </c>
    </row>
    <row r="28" spans="1:6" x14ac:dyDescent="0.25">
      <c r="A28" s="34" t="s">
        <v>54</v>
      </c>
      <c r="B28" s="35">
        <v>168743.37</v>
      </c>
      <c r="C28" s="35"/>
      <c r="D28" s="35">
        <v>194682.12</v>
      </c>
      <c r="E28" s="36">
        <f t="shared" si="0"/>
        <v>1.1537171504871568</v>
      </c>
      <c r="F28" s="36" t="str">
        <f t="shared" si="1"/>
        <v>-</v>
      </c>
    </row>
    <row r="29" spans="1:6" x14ac:dyDescent="0.25">
      <c r="A29" s="34" t="s">
        <v>55</v>
      </c>
      <c r="B29" s="35">
        <v>1641275.15</v>
      </c>
      <c r="C29" s="35"/>
      <c r="D29" s="35">
        <v>1403944.1</v>
      </c>
      <c r="E29" s="36">
        <f t="shared" si="0"/>
        <v>0.8553983772921927</v>
      </c>
      <c r="F29" s="36" t="str">
        <f t="shared" si="1"/>
        <v>-</v>
      </c>
    </row>
    <row r="30" spans="1:6" ht="20.100000000000001" customHeight="1" x14ac:dyDescent="0.25">
      <c r="A30" s="37" t="s">
        <v>56</v>
      </c>
      <c r="B30" s="38">
        <f>IFERROR(SUBTOTAL(9,B10:B29),0)</f>
        <v>2270019.94</v>
      </c>
      <c r="C30" s="38">
        <v>2537055</v>
      </c>
      <c r="D30" s="38">
        <f>IFERROR(SUBTOTAL(9,D10:D29),0)</f>
        <v>1811790.1700000002</v>
      </c>
      <c r="E30" s="39">
        <f t="shared" si="0"/>
        <v>0.7981384383786515</v>
      </c>
      <c r="F30" s="39">
        <f t="shared" si="1"/>
        <v>0.71413121512935285</v>
      </c>
    </row>
    <row r="31" spans="1:6" x14ac:dyDescent="0.25">
      <c r="A31" s="11"/>
      <c r="B31" s="11"/>
      <c r="C31" s="11"/>
      <c r="D31" s="11"/>
      <c r="E31" s="11"/>
      <c r="F31" s="11"/>
    </row>
    <row r="32" spans="1:6" x14ac:dyDescent="0.25">
      <c r="A32" s="11"/>
      <c r="B32" s="11"/>
      <c r="C32" s="11"/>
      <c r="D32" s="11"/>
      <c r="E32" s="11"/>
      <c r="F32" s="11"/>
    </row>
    <row r="33" spans="1:6" s="7" customFormat="1" ht="24.95" customHeight="1" x14ac:dyDescent="0.25">
      <c r="A33" s="8" t="s">
        <v>57</v>
      </c>
      <c r="B33" s="9"/>
      <c r="C33" s="9"/>
      <c r="D33" s="9"/>
      <c r="E33" s="9"/>
      <c r="F33" s="9"/>
    </row>
    <row r="34" spans="1:6" ht="57.6" customHeight="1" x14ac:dyDescent="0.25">
      <c r="A34" s="40" t="s">
        <v>29</v>
      </c>
      <c r="B34" s="10" t="s">
        <v>30</v>
      </c>
      <c r="C34" s="10" t="s">
        <v>6</v>
      </c>
      <c r="D34" s="10" t="s">
        <v>31</v>
      </c>
      <c r="E34" s="10" t="s">
        <v>32</v>
      </c>
      <c r="F34" s="10" t="s">
        <v>33</v>
      </c>
    </row>
    <row r="35" spans="1:6" s="11" customFormat="1" ht="15.95" customHeight="1" x14ac:dyDescent="0.25">
      <c r="A35" s="12" t="s">
        <v>10</v>
      </c>
      <c r="B35" s="12">
        <f>COLUMN()</f>
        <v>2</v>
      </c>
      <c r="C35" s="12">
        <v>3</v>
      </c>
      <c r="D35" s="12">
        <f>COLUMN()</f>
        <v>4</v>
      </c>
      <c r="E35" s="12" t="str">
        <f>_xlfn.CONCAT(TEXT(COLUMN(),"@")," (",TEXT(D35,"@")," / ",TEXT(B35,"@"),")")</f>
        <v>5 (4 / 2)</v>
      </c>
      <c r="F35" s="12" t="str">
        <f>_xlfn.CONCAT(TEXT(COLUMN(),"@")," (",TEXT(D35,"@")," / ",TEXT(C35,"@"),")")</f>
        <v>6 (4 / 3)</v>
      </c>
    </row>
    <row r="36" spans="1:6" x14ac:dyDescent="0.25">
      <c r="A36" s="25" t="s">
        <v>14</v>
      </c>
      <c r="B36" s="26">
        <f>SUBTOTAL(9,B39:B79)</f>
        <v>199427.39</v>
      </c>
      <c r="C36" s="26">
        <v>506695</v>
      </c>
      <c r="D36" s="26">
        <f>SUBTOTAL(9,D39:D79)</f>
        <v>240426.72</v>
      </c>
      <c r="E36" s="27">
        <f t="shared" ref="E36:E67" si="2">IF(B36&lt;&gt;0,D36/B36,"-")</f>
        <v>1.2055852508524529</v>
      </c>
      <c r="F36" s="27">
        <f t="shared" ref="F36:F67" si="3">IF(C36&lt;&gt;0,D36/C36,"-")</f>
        <v>0.47449988651950387</v>
      </c>
    </row>
    <row r="37" spans="1:6" x14ac:dyDescent="0.25">
      <c r="A37" s="28" t="s">
        <v>58</v>
      </c>
      <c r="B37" s="29">
        <f>SUBTOTAL(9,B39:B43)</f>
        <v>139921.22</v>
      </c>
      <c r="C37" s="29">
        <v>301866</v>
      </c>
      <c r="D37" s="29">
        <f>SUBTOTAL(9,D39:D43)</f>
        <v>153924.32</v>
      </c>
      <c r="E37" s="30">
        <f t="shared" si="2"/>
        <v>1.1000784584353969</v>
      </c>
      <c r="F37" s="30">
        <f t="shared" si="3"/>
        <v>0.50990943001199207</v>
      </c>
    </row>
    <row r="38" spans="1:6" x14ac:dyDescent="0.25">
      <c r="A38" s="31" t="s">
        <v>59</v>
      </c>
      <c r="B38" s="32">
        <f>SUBTOTAL(9,B39:B39)</f>
        <v>118137.61</v>
      </c>
      <c r="C38" s="32"/>
      <c r="D38" s="32">
        <f>SUBTOTAL(9,D39:D39)</f>
        <v>125611.77</v>
      </c>
      <c r="E38" s="33">
        <f t="shared" si="2"/>
        <v>1.0632665583805192</v>
      </c>
      <c r="F38" s="33" t="str">
        <f t="shared" si="3"/>
        <v>-</v>
      </c>
    </row>
    <row r="39" spans="1:6" x14ac:dyDescent="0.25">
      <c r="A39" s="34" t="s">
        <v>60</v>
      </c>
      <c r="B39" s="35">
        <v>118137.61</v>
      </c>
      <c r="C39" s="35"/>
      <c r="D39" s="35">
        <v>125611.77</v>
      </c>
      <c r="E39" s="36">
        <f t="shared" si="2"/>
        <v>1.0632665583805192</v>
      </c>
      <c r="F39" s="36" t="str">
        <f t="shared" si="3"/>
        <v>-</v>
      </c>
    </row>
    <row r="40" spans="1:6" x14ac:dyDescent="0.25">
      <c r="A40" s="31" t="s">
        <v>61</v>
      </c>
      <c r="B40" s="32">
        <f>SUBTOTAL(9,B41:B41)</f>
        <v>3600</v>
      </c>
      <c r="C40" s="32"/>
      <c r="D40" s="32">
        <f>SUBTOTAL(9,D41:D41)</f>
        <v>7586.5300000000016</v>
      </c>
      <c r="E40" s="33">
        <f t="shared" si="2"/>
        <v>2.1073694444444451</v>
      </c>
      <c r="F40" s="33" t="str">
        <f t="shared" si="3"/>
        <v>-</v>
      </c>
    </row>
    <row r="41" spans="1:6" x14ac:dyDescent="0.25">
      <c r="A41" s="34" t="s">
        <v>62</v>
      </c>
      <c r="B41" s="35">
        <v>3600</v>
      </c>
      <c r="C41" s="35"/>
      <c r="D41" s="35">
        <v>7586.5300000000016</v>
      </c>
      <c r="E41" s="36">
        <f t="shared" si="2"/>
        <v>2.1073694444444451</v>
      </c>
      <c r="F41" s="36" t="str">
        <f t="shared" si="3"/>
        <v>-</v>
      </c>
    </row>
    <row r="42" spans="1:6" x14ac:dyDescent="0.25">
      <c r="A42" s="31" t="s">
        <v>63</v>
      </c>
      <c r="B42" s="32">
        <f>SUBTOTAL(9,B43:B43)</f>
        <v>18183.61</v>
      </c>
      <c r="C42" s="32"/>
      <c r="D42" s="32">
        <f>SUBTOTAL(9,D43:D43)</f>
        <v>20726.02</v>
      </c>
      <c r="E42" s="33">
        <f t="shared" si="2"/>
        <v>1.1398187708601317</v>
      </c>
      <c r="F42" s="33" t="str">
        <f t="shared" si="3"/>
        <v>-</v>
      </c>
    </row>
    <row r="43" spans="1:6" x14ac:dyDescent="0.25">
      <c r="A43" s="34" t="s">
        <v>64</v>
      </c>
      <c r="B43" s="35">
        <v>18183.61</v>
      </c>
      <c r="C43" s="35"/>
      <c r="D43" s="35">
        <v>20726.02</v>
      </c>
      <c r="E43" s="36">
        <f t="shared" si="2"/>
        <v>1.1398187708601317</v>
      </c>
      <c r="F43" s="36" t="str">
        <f t="shared" si="3"/>
        <v>-</v>
      </c>
    </row>
    <row r="44" spans="1:6" x14ac:dyDescent="0.25">
      <c r="A44" s="28" t="s">
        <v>65</v>
      </c>
      <c r="B44" s="29">
        <f>SUBTOTAL(9,B46:B75)</f>
        <v>58964.380000000012</v>
      </c>
      <c r="C44" s="29">
        <v>202579</v>
      </c>
      <c r="D44" s="29">
        <f>SUBTOTAL(9,D46:D75)</f>
        <v>85883.27</v>
      </c>
      <c r="E44" s="30">
        <f t="shared" si="2"/>
        <v>1.456527991984313</v>
      </c>
      <c r="F44" s="30">
        <f t="shared" si="3"/>
        <v>0.4239495209276381</v>
      </c>
    </row>
    <row r="45" spans="1:6" x14ac:dyDescent="0.25">
      <c r="A45" s="31" t="s">
        <v>66</v>
      </c>
      <c r="B45" s="32">
        <f>SUBTOTAL(9,B46:B49)</f>
        <v>6042.17</v>
      </c>
      <c r="C45" s="32"/>
      <c r="D45" s="32">
        <f>SUBTOTAL(9,D46:D49)</f>
        <v>8375.6</v>
      </c>
      <c r="E45" s="33">
        <f t="shared" si="2"/>
        <v>1.3861907228694328</v>
      </c>
      <c r="F45" s="33" t="str">
        <f t="shared" si="3"/>
        <v>-</v>
      </c>
    </row>
    <row r="46" spans="1:6" x14ac:dyDescent="0.25">
      <c r="A46" s="34" t="s">
        <v>67</v>
      </c>
      <c r="B46" s="35">
        <v>1639.44</v>
      </c>
      <c r="C46" s="35"/>
      <c r="D46" s="35">
        <v>2393.46</v>
      </c>
      <c r="E46" s="36">
        <f t="shared" si="2"/>
        <v>1.4599253403601229</v>
      </c>
      <c r="F46" s="36" t="str">
        <f t="shared" si="3"/>
        <v>-</v>
      </c>
    </row>
    <row r="47" spans="1:6" x14ac:dyDescent="0.25">
      <c r="A47" s="34" t="s">
        <v>68</v>
      </c>
      <c r="B47" s="35">
        <v>3427.73</v>
      </c>
      <c r="C47" s="35"/>
      <c r="D47" s="35">
        <v>4844.6400000000003</v>
      </c>
      <c r="E47" s="36">
        <f t="shared" si="2"/>
        <v>1.4133668637844872</v>
      </c>
      <c r="F47" s="36" t="str">
        <f t="shared" si="3"/>
        <v>-</v>
      </c>
    </row>
    <row r="48" spans="1:6" x14ac:dyDescent="0.25">
      <c r="A48" s="34" t="s">
        <v>69</v>
      </c>
      <c r="B48" s="35">
        <v>975</v>
      </c>
      <c r="C48" s="35"/>
      <c r="D48" s="35">
        <v>1137.5</v>
      </c>
      <c r="E48" s="36">
        <f t="shared" si="2"/>
        <v>1.1666666666666667</v>
      </c>
      <c r="F48" s="36" t="str">
        <f t="shared" si="3"/>
        <v>-</v>
      </c>
    </row>
    <row r="49" spans="1:6" x14ac:dyDescent="0.25">
      <c r="A49" s="34" t="s">
        <v>70</v>
      </c>
      <c r="B49" s="35">
        <v>0</v>
      </c>
      <c r="C49" s="35"/>
      <c r="D49" s="35">
        <v>0</v>
      </c>
      <c r="E49" s="36" t="str">
        <f t="shared" si="2"/>
        <v>-</v>
      </c>
      <c r="F49" s="36" t="str">
        <f t="shared" si="3"/>
        <v>-</v>
      </c>
    </row>
    <row r="50" spans="1:6" x14ac:dyDescent="0.25">
      <c r="A50" s="31" t="s">
        <v>71</v>
      </c>
      <c r="B50" s="32">
        <f>SUBTOTAL(9,B51:B56)</f>
        <v>18475.779999999995</v>
      </c>
      <c r="C50" s="32"/>
      <c r="D50" s="32">
        <f>SUBTOTAL(9,D51:D56)</f>
        <v>30147.58</v>
      </c>
      <c r="E50" s="33">
        <f t="shared" si="2"/>
        <v>1.6317351689617439</v>
      </c>
      <c r="F50" s="33" t="str">
        <f t="shared" si="3"/>
        <v>-</v>
      </c>
    </row>
    <row r="51" spans="1:6" x14ac:dyDescent="0.25">
      <c r="A51" s="34" t="s">
        <v>72</v>
      </c>
      <c r="B51" s="35">
        <v>1689.76</v>
      </c>
      <c r="C51" s="35"/>
      <c r="D51" s="35">
        <v>4647.42</v>
      </c>
      <c r="E51" s="36">
        <f t="shared" si="2"/>
        <v>2.7503432440109838</v>
      </c>
      <c r="F51" s="36" t="str">
        <f t="shared" si="3"/>
        <v>-</v>
      </c>
    </row>
    <row r="52" spans="1:6" x14ac:dyDescent="0.25">
      <c r="A52" s="34" t="s">
        <v>73</v>
      </c>
      <c r="B52" s="35">
        <v>8875.66</v>
      </c>
      <c r="C52" s="35"/>
      <c r="D52" s="35">
        <v>16755.830000000002</v>
      </c>
      <c r="E52" s="36">
        <f t="shared" si="2"/>
        <v>1.8878404535550035</v>
      </c>
      <c r="F52" s="36" t="str">
        <f t="shared" si="3"/>
        <v>-</v>
      </c>
    </row>
    <row r="53" spans="1:6" x14ac:dyDescent="0.25">
      <c r="A53" s="34" t="s">
        <v>74</v>
      </c>
      <c r="B53" s="35">
        <v>6289.2</v>
      </c>
      <c r="C53" s="35"/>
      <c r="D53" s="35">
        <v>8453.08</v>
      </c>
      <c r="E53" s="36">
        <f t="shared" si="2"/>
        <v>1.3440628378808115</v>
      </c>
      <c r="F53" s="36" t="str">
        <f t="shared" si="3"/>
        <v>-</v>
      </c>
    </row>
    <row r="54" spans="1:6" x14ac:dyDescent="0.25">
      <c r="A54" s="34" t="s">
        <v>75</v>
      </c>
      <c r="B54" s="35">
        <v>489.35</v>
      </c>
      <c r="C54" s="35"/>
      <c r="D54" s="35">
        <v>0</v>
      </c>
      <c r="E54" s="36">
        <f t="shared" si="2"/>
        <v>0</v>
      </c>
      <c r="F54" s="36" t="str">
        <f t="shared" si="3"/>
        <v>-</v>
      </c>
    </row>
    <row r="55" spans="1:6" x14ac:dyDescent="0.25">
      <c r="A55" s="34" t="s">
        <v>76</v>
      </c>
      <c r="B55" s="35">
        <v>953.8</v>
      </c>
      <c r="C55" s="35"/>
      <c r="D55" s="35">
        <v>291.25</v>
      </c>
      <c r="E55" s="36">
        <f t="shared" si="2"/>
        <v>0.30535751729922417</v>
      </c>
      <c r="F55" s="36" t="str">
        <f t="shared" si="3"/>
        <v>-</v>
      </c>
    </row>
    <row r="56" spans="1:6" x14ac:dyDescent="0.25">
      <c r="A56" s="34" t="s">
        <v>77</v>
      </c>
      <c r="B56" s="35">
        <v>178.01</v>
      </c>
      <c r="C56" s="35"/>
      <c r="D56" s="35">
        <v>0</v>
      </c>
      <c r="E56" s="36">
        <f t="shared" si="2"/>
        <v>0</v>
      </c>
      <c r="F56" s="36" t="str">
        <f t="shared" si="3"/>
        <v>-</v>
      </c>
    </row>
    <row r="57" spans="1:6" x14ac:dyDescent="0.25">
      <c r="A57" s="31" t="s">
        <v>78</v>
      </c>
      <c r="B57" s="32">
        <f>SUBTOTAL(9,B58:B66)</f>
        <v>31866.29</v>
      </c>
      <c r="C57" s="32"/>
      <c r="D57" s="32">
        <f>SUBTOTAL(9,D58:D66)</f>
        <v>44357.41</v>
      </c>
      <c r="E57" s="33">
        <f t="shared" si="2"/>
        <v>1.3919853864381453</v>
      </c>
      <c r="F57" s="33" t="str">
        <f t="shared" si="3"/>
        <v>-</v>
      </c>
    </row>
    <row r="58" spans="1:6" x14ac:dyDescent="0.25">
      <c r="A58" s="34" t="s">
        <v>79</v>
      </c>
      <c r="B58" s="35">
        <v>1854.19</v>
      </c>
      <c r="C58" s="35"/>
      <c r="D58" s="35">
        <v>1283.3800000000001</v>
      </c>
      <c r="E58" s="36">
        <f t="shared" si="2"/>
        <v>0.69215128978152185</v>
      </c>
      <c r="F58" s="36" t="str">
        <f t="shared" si="3"/>
        <v>-</v>
      </c>
    </row>
    <row r="59" spans="1:6" x14ac:dyDescent="0.25">
      <c r="A59" s="34" t="s">
        <v>80</v>
      </c>
      <c r="B59" s="35">
        <v>6577.71</v>
      </c>
      <c r="C59" s="35"/>
      <c r="D59" s="35">
        <v>14551.42</v>
      </c>
      <c r="E59" s="36">
        <f t="shared" si="2"/>
        <v>2.2122319165788702</v>
      </c>
      <c r="F59" s="36" t="str">
        <f t="shared" si="3"/>
        <v>-</v>
      </c>
    </row>
    <row r="60" spans="1:6" x14ac:dyDescent="0.25">
      <c r="A60" s="34" t="s">
        <v>81</v>
      </c>
      <c r="B60" s="35">
        <v>828.75</v>
      </c>
      <c r="C60" s="35"/>
      <c r="D60" s="35">
        <v>1125</v>
      </c>
      <c r="E60" s="36">
        <f t="shared" si="2"/>
        <v>1.3574660633484164</v>
      </c>
      <c r="F60" s="36" t="str">
        <f t="shared" si="3"/>
        <v>-</v>
      </c>
    </row>
    <row r="61" spans="1:6" x14ac:dyDescent="0.25">
      <c r="A61" s="34" t="s">
        <v>82</v>
      </c>
      <c r="B61" s="35">
        <v>3000.19</v>
      </c>
      <c r="C61" s="35"/>
      <c r="D61" s="35">
        <v>2793.49</v>
      </c>
      <c r="E61" s="36">
        <f t="shared" si="2"/>
        <v>0.93110436339031855</v>
      </c>
      <c r="F61" s="36" t="str">
        <f t="shared" si="3"/>
        <v>-</v>
      </c>
    </row>
    <row r="62" spans="1:6" x14ac:dyDescent="0.25">
      <c r="A62" s="34" t="s">
        <v>83</v>
      </c>
      <c r="B62" s="35">
        <v>2986.55</v>
      </c>
      <c r="C62" s="35"/>
      <c r="D62" s="35">
        <v>3363.81</v>
      </c>
      <c r="E62" s="36">
        <f t="shared" si="2"/>
        <v>1.1263196665048298</v>
      </c>
      <c r="F62" s="36" t="str">
        <f t="shared" si="3"/>
        <v>-</v>
      </c>
    </row>
    <row r="63" spans="1:6" x14ac:dyDescent="0.25">
      <c r="A63" s="34" t="s">
        <v>84</v>
      </c>
      <c r="B63" s="35">
        <v>53.78</v>
      </c>
      <c r="C63" s="35"/>
      <c r="D63" s="35">
        <v>0</v>
      </c>
      <c r="E63" s="36">
        <f t="shared" si="2"/>
        <v>0</v>
      </c>
      <c r="F63" s="36" t="str">
        <f t="shared" si="3"/>
        <v>-</v>
      </c>
    </row>
    <row r="64" spans="1:6" x14ac:dyDescent="0.25">
      <c r="A64" s="34" t="s">
        <v>85</v>
      </c>
      <c r="B64" s="35">
        <v>6549.58</v>
      </c>
      <c r="C64" s="35"/>
      <c r="D64" s="35">
        <v>12730.08</v>
      </c>
      <c r="E64" s="36">
        <f t="shared" si="2"/>
        <v>1.9436482950051759</v>
      </c>
      <c r="F64" s="36" t="str">
        <f t="shared" si="3"/>
        <v>-</v>
      </c>
    </row>
    <row r="65" spans="1:6" x14ac:dyDescent="0.25">
      <c r="A65" s="34" t="s">
        <v>86</v>
      </c>
      <c r="B65" s="35">
        <v>3575.71</v>
      </c>
      <c r="C65" s="35"/>
      <c r="D65" s="35">
        <v>949.3</v>
      </c>
      <c r="E65" s="36">
        <f t="shared" si="2"/>
        <v>0.26548573570004275</v>
      </c>
      <c r="F65" s="36" t="str">
        <f t="shared" si="3"/>
        <v>-</v>
      </c>
    </row>
    <row r="66" spans="1:6" x14ac:dyDescent="0.25">
      <c r="A66" s="34" t="s">
        <v>87</v>
      </c>
      <c r="B66" s="35">
        <v>6439.83</v>
      </c>
      <c r="C66" s="35"/>
      <c r="D66" s="35">
        <v>7560.93</v>
      </c>
      <c r="E66" s="36">
        <f t="shared" si="2"/>
        <v>1.174088446434145</v>
      </c>
      <c r="F66" s="36" t="str">
        <f t="shared" si="3"/>
        <v>-</v>
      </c>
    </row>
    <row r="67" spans="1:6" x14ac:dyDescent="0.25">
      <c r="A67" s="31" t="s">
        <v>88</v>
      </c>
      <c r="B67" s="32">
        <f>SUBTOTAL(9,B68:B68)</f>
        <v>0</v>
      </c>
      <c r="C67" s="32"/>
      <c r="D67" s="32">
        <f>SUBTOTAL(9,D68:D68)</f>
        <v>0</v>
      </c>
      <c r="E67" s="33" t="str">
        <f t="shared" si="2"/>
        <v>-</v>
      </c>
      <c r="F67" s="33" t="str">
        <f t="shared" si="3"/>
        <v>-</v>
      </c>
    </row>
    <row r="68" spans="1:6" x14ac:dyDescent="0.25">
      <c r="A68" s="34" t="s">
        <v>89</v>
      </c>
      <c r="B68" s="35">
        <v>0</v>
      </c>
      <c r="C68" s="35"/>
      <c r="D68" s="35">
        <v>0</v>
      </c>
      <c r="E68" s="36" t="str">
        <f t="shared" ref="E68:E94" si="4">IF(B68&lt;&gt;0,D68/B68,"-")</f>
        <v>-</v>
      </c>
      <c r="F68" s="36" t="str">
        <f t="shared" ref="F68:F95" si="5">IF(C68&lt;&gt;0,D68/C68,"-")</f>
        <v>-</v>
      </c>
    </row>
    <row r="69" spans="1:6" x14ac:dyDescent="0.25">
      <c r="A69" s="31" t="s">
        <v>90</v>
      </c>
      <c r="B69" s="32">
        <f>SUBTOTAL(9,B70:B75)</f>
        <v>2580.1400000000003</v>
      </c>
      <c r="C69" s="32"/>
      <c r="D69" s="32">
        <f>SUBTOTAL(9,D70:D75)</f>
        <v>3002.68</v>
      </c>
      <c r="E69" s="33">
        <f t="shared" si="4"/>
        <v>1.1637663072546449</v>
      </c>
      <c r="F69" s="33" t="str">
        <f t="shared" si="5"/>
        <v>-</v>
      </c>
    </row>
    <row r="70" spans="1:6" x14ac:dyDescent="0.25">
      <c r="A70" s="34" t="s">
        <v>91</v>
      </c>
      <c r="B70" s="35">
        <v>406.41</v>
      </c>
      <c r="C70" s="35"/>
      <c r="D70" s="35">
        <v>279</v>
      </c>
      <c r="E70" s="36">
        <f t="shared" si="4"/>
        <v>0.68649885583524028</v>
      </c>
      <c r="F70" s="36" t="str">
        <f t="shared" si="5"/>
        <v>-</v>
      </c>
    </row>
    <row r="71" spans="1:6" x14ac:dyDescent="0.25">
      <c r="A71" s="34" t="s">
        <v>92</v>
      </c>
      <c r="B71" s="35">
        <v>1059.76</v>
      </c>
      <c r="C71" s="35"/>
      <c r="D71" s="35">
        <v>1006.86</v>
      </c>
      <c r="E71" s="36">
        <f t="shared" si="4"/>
        <v>0.95008303766890623</v>
      </c>
      <c r="F71" s="36" t="str">
        <f t="shared" si="5"/>
        <v>-</v>
      </c>
    </row>
    <row r="72" spans="1:6" x14ac:dyDescent="0.25">
      <c r="A72" s="34" t="s">
        <v>93</v>
      </c>
      <c r="B72" s="35">
        <v>961.97</v>
      </c>
      <c r="C72" s="35"/>
      <c r="D72" s="35">
        <v>1366.1</v>
      </c>
      <c r="E72" s="36">
        <f t="shared" si="4"/>
        <v>1.4201066561327276</v>
      </c>
      <c r="F72" s="36" t="str">
        <f t="shared" si="5"/>
        <v>-</v>
      </c>
    </row>
    <row r="73" spans="1:6" x14ac:dyDescent="0.25">
      <c r="A73" s="34" t="s">
        <v>94</v>
      </c>
      <c r="B73" s="35">
        <v>152</v>
      </c>
      <c r="C73" s="35"/>
      <c r="D73" s="35">
        <v>87</v>
      </c>
      <c r="E73" s="36">
        <f t="shared" si="4"/>
        <v>0.57236842105263153</v>
      </c>
      <c r="F73" s="36" t="str">
        <f t="shared" si="5"/>
        <v>-</v>
      </c>
    </row>
    <row r="74" spans="1:6" x14ac:dyDescent="0.25">
      <c r="A74" s="34" t="s">
        <v>95</v>
      </c>
      <c r="B74" s="35">
        <v>0</v>
      </c>
      <c r="C74" s="35"/>
      <c r="D74" s="35">
        <v>63.72</v>
      </c>
      <c r="E74" s="36" t="str">
        <f t="shared" si="4"/>
        <v>-</v>
      </c>
      <c r="F74" s="36" t="str">
        <f t="shared" si="5"/>
        <v>-</v>
      </c>
    </row>
    <row r="75" spans="1:6" x14ac:dyDescent="0.25">
      <c r="A75" s="34" t="s">
        <v>96</v>
      </c>
      <c r="B75" s="35">
        <v>0</v>
      </c>
      <c r="C75" s="35"/>
      <c r="D75" s="35">
        <v>200</v>
      </c>
      <c r="E75" s="36" t="str">
        <f t="shared" si="4"/>
        <v>-</v>
      </c>
      <c r="F75" s="36" t="str">
        <f t="shared" si="5"/>
        <v>-</v>
      </c>
    </row>
    <row r="76" spans="1:6" x14ac:dyDescent="0.25">
      <c r="A76" s="28" t="s">
        <v>97</v>
      </c>
      <c r="B76" s="29">
        <f>SUBTOTAL(9,B78:B79)</f>
        <v>541.79</v>
      </c>
      <c r="C76" s="29">
        <v>2250</v>
      </c>
      <c r="D76" s="29">
        <f>SUBTOTAL(9,D78:D79)</f>
        <v>619.13</v>
      </c>
      <c r="E76" s="30">
        <f t="shared" si="4"/>
        <v>1.1427490356042009</v>
      </c>
      <c r="F76" s="30">
        <f t="shared" si="5"/>
        <v>0.27516888888888891</v>
      </c>
    </row>
    <row r="77" spans="1:6" x14ac:dyDescent="0.25">
      <c r="A77" s="31" t="s">
        <v>98</v>
      </c>
      <c r="B77" s="32">
        <f>SUBTOTAL(9,B78:B79)</f>
        <v>541.79</v>
      </c>
      <c r="C77" s="32"/>
      <c r="D77" s="32">
        <f>SUBTOTAL(9,D78:D79)</f>
        <v>619.13</v>
      </c>
      <c r="E77" s="33">
        <f t="shared" si="4"/>
        <v>1.1427490356042009</v>
      </c>
      <c r="F77" s="33" t="str">
        <f t="shared" si="5"/>
        <v>-</v>
      </c>
    </row>
    <row r="78" spans="1:6" x14ac:dyDescent="0.25">
      <c r="A78" s="34" t="s">
        <v>99</v>
      </c>
      <c r="B78" s="35">
        <v>541.79</v>
      </c>
      <c r="C78" s="35"/>
      <c r="D78" s="35">
        <v>619.13</v>
      </c>
      <c r="E78" s="36">
        <f t="shared" si="4"/>
        <v>1.1427490356042009</v>
      </c>
      <c r="F78" s="36" t="str">
        <f t="shared" si="5"/>
        <v>-</v>
      </c>
    </row>
    <row r="79" spans="1:6" x14ac:dyDescent="0.25">
      <c r="A79" s="34" t="s">
        <v>100</v>
      </c>
      <c r="B79" s="35">
        <v>0</v>
      </c>
      <c r="C79" s="35"/>
      <c r="D79" s="35">
        <v>0</v>
      </c>
      <c r="E79" s="36" t="str">
        <f t="shared" si="4"/>
        <v>-</v>
      </c>
      <c r="F79" s="36" t="str">
        <f t="shared" si="5"/>
        <v>-</v>
      </c>
    </row>
    <row r="80" spans="1:6" x14ac:dyDescent="0.25">
      <c r="A80" s="25" t="s">
        <v>15</v>
      </c>
      <c r="B80" s="26">
        <f>SUBTOTAL(9,B83:B94)</f>
        <v>1932446.86</v>
      </c>
      <c r="C80" s="26">
        <v>2030360</v>
      </c>
      <c r="D80" s="26">
        <f>SUBTOTAL(9,D83:D94)</f>
        <v>1415757.7999999998</v>
      </c>
      <c r="E80" s="27">
        <f t="shared" si="4"/>
        <v>0.73262444070518951</v>
      </c>
      <c r="F80" s="27">
        <f t="shared" si="5"/>
        <v>0.69729397742272292</v>
      </c>
    </row>
    <row r="81" spans="1:6" x14ac:dyDescent="0.25">
      <c r="A81" s="28" t="s">
        <v>101</v>
      </c>
      <c r="B81" s="29">
        <f>SUBTOTAL(9,B83:B83)</f>
        <v>0</v>
      </c>
      <c r="C81" s="29">
        <v>0</v>
      </c>
      <c r="D81" s="29">
        <f>SUBTOTAL(9,D83:D83)</f>
        <v>1874.95</v>
      </c>
      <c r="E81" s="30" t="str">
        <f t="shared" si="4"/>
        <v>-</v>
      </c>
      <c r="F81" s="30" t="str">
        <f t="shared" si="5"/>
        <v>-</v>
      </c>
    </row>
    <row r="82" spans="1:6" x14ac:dyDescent="0.25">
      <c r="A82" s="31" t="s">
        <v>102</v>
      </c>
      <c r="B82" s="32">
        <f>SUBTOTAL(9,B83:B83)</f>
        <v>0</v>
      </c>
      <c r="C82" s="32"/>
      <c r="D82" s="32">
        <f>SUBTOTAL(9,D83:D83)</f>
        <v>1874.95</v>
      </c>
      <c r="E82" s="33" t="str">
        <f t="shared" si="4"/>
        <v>-</v>
      </c>
      <c r="F82" s="33" t="str">
        <f t="shared" si="5"/>
        <v>-</v>
      </c>
    </row>
    <row r="83" spans="1:6" x14ac:dyDescent="0.25">
      <c r="A83" s="34" t="s">
        <v>103</v>
      </c>
      <c r="B83" s="35">
        <v>0</v>
      </c>
      <c r="C83" s="35"/>
      <c r="D83" s="35">
        <v>1874.95</v>
      </c>
      <c r="E83" s="36" t="str">
        <f t="shared" si="4"/>
        <v>-</v>
      </c>
      <c r="F83" s="36" t="str">
        <f t="shared" si="5"/>
        <v>-</v>
      </c>
    </row>
    <row r="84" spans="1:6" x14ac:dyDescent="0.25">
      <c r="A84" s="28" t="s">
        <v>104</v>
      </c>
      <c r="B84" s="29">
        <f>SUBTOTAL(9,B86:B94)</f>
        <v>1932446.86</v>
      </c>
      <c r="C84" s="29">
        <v>2030360</v>
      </c>
      <c r="D84" s="29">
        <f>SUBTOTAL(9,D86:D94)</f>
        <v>1413882.8499999999</v>
      </c>
      <c r="E84" s="30">
        <f t="shared" si="4"/>
        <v>0.73165419410291044</v>
      </c>
      <c r="F84" s="30">
        <f t="shared" si="5"/>
        <v>0.69637052049882775</v>
      </c>
    </row>
    <row r="85" spans="1:6" x14ac:dyDescent="0.25">
      <c r="A85" s="31" t="s">
        <v>105</v>
      </c>
      <c r="B85" s="32">
        <f>SUBTOTAL(9,B86:B86)</f>
        <v>1925945.34</v>
      </c>
      <c r="C85" s="32"/>
      <c r="D85" s="32">
        <f>SUBTOTAL(9,D86:D86)</f>
        <v>1403508.4</v>
      </c>
      <c r="E85" s="33">
        <f t="shared" si="4"/>
        <v>0.72873740020056843</v>
      </c>
      <c r="F85" s="33" t="str">
        <f t="shared" si="5"/>
        <v>-</v>
      </c>
    </row>
    <row r="86" spans="1:6" x14ac:dyDescent="0.25">
      <c r="A86" s="34" t="s">
        <v>106</v>
      </c>
      <c r="B86" s="35">
        <v>1925945.34</v>
      </c>
      <c r="C86" s="35"/>
      <c r="D86" s="35">
        <v>1403508.4</v>
      </c>
      <c r="E86" s="36">
        <f t="shared" si="4"/>
        <v>0.72873740020056843</v>
      </c>
      <c r="F86" s="36" t="str">
        <f t="shared" si="5"/>
        <v>-</v>
      </c>
    </row>
    <row r="87" spans="1:6" x14ac:dyDescent="0.25">
      <c r="A87" s="31" t="s">
        <v>107</v>
      </c>
      <c r="B87" s="32">
        <f>SUBTOTAL(9,B88:B91)</f>
        <v>6501.52</v>
      </c>
      <c r="C87" s="32"/>
      <c r="D87" s="32">
        <f>SUBTOTAL(9,D88:D91)</f>
        <v>6993.75</v>
      </c>
      <c r="E87" s="33">
        <f t="shared" si="4"/>
        <v>1.0757099878182332</v>
      </c>
      <c r="F87" s="33" t="str">
        <f t="shared" si="5"/>
        <v>-</v>
      </c>
    </row>
    <row r="88" spans="1:6" x14ac:dyDescent="0.25">
      <c r="A88" s="34" t="s">
        <v>108</v>
      </c>
      <c r="B88" s="35">
        <v>1145</v>
      </c>
      <c r="C88" s="35"/>
      <c r="D88" s="35">
        <v>6993.75</v>
      </c>
      <c r="E88" s="36">
        <f t="shared" si="4"/>
        <v>6.1080786026200871</v>
      </c>
      <c r="F88" s="36" t="str">
        <f t="shared" si="5"/>
        <v>-</v>
      </c>
    </row>
    <row r="89" spans="1:6" x14ac:dyDescent="0.25">
      <c r="A89" s="34" t="s">
        <v>197</v>
      </c>
      <c r="B89" s="35">
        <v>3600</v>
      </c>
      <c r="C89" s="35"/>
      <c r="D89" s="35"/>
      <c r="E89" s="36"/>
      <c r="F89" s="36"/>
    </row>
    <row r="90" spans="1:6" x14ac:dyDescent="0.25">
      <c r="A90" s="34" t="s">
        <v>109</v>
      </c>
      <c r="B90" s="35">
        <v>1756.52</v>
      </c>
      <c r="C90" s="35"/>
      <c r="D90" s="35">
        <v>0</v>
      </c>
      <c r="E90" s="36">
        <f t="shared" si="4"/>
        <v>0</v>
      </c>
      <c r="F90" s="36" t="str">
        <f t="shared" si="5"/>
        <v>-</v>
      </c>
    </row>
    <row r="91" spans="1:6" x14ac:dyDescent="0.25">
      <c r="A91" s="34" t="s">
        <v>110</v>
      </c>
      <c r="B91" s="35">
        <v>0</v>
      </c>
      <c r="C91" s="35"/>
      <c r="D91" s="35">
        <v>0</v>
      </c>
      <c r="E91" s="36" t="str">
        <f t="shared" si="4"/>
        <v>-</v>
      </c>
      <c r="F91" s="36" t="str">
        <f t="shared" si="5"/>
        <v>-</v>
      </c>
    </row>
    <row r="92" spans="1:6" x14ac:dyDescent="0.25">
      <c r="A92" s="31" t="s">
        <v>111</v>
      </c>
      <c r="B92" s="32">
        <f>SUBTOTAL(9,B93:B94)</f>
        <v>0</v>
      </c>
      <c r="C92" s="32"/>
      <c r="D92" s="32">
        <f>SUBTOTAL(9,D93:D94)</f>
        <v>3380.7</v>
      </c>
      <c r="E92" s="33" t="str">
        <f t="shared" si="4"/>
        <v>-</v>
      </c>
      <c r="F92" s="33" t="str">
        <f t="shared" si="5"/>
        <v>-</v>
      </c>
    </row>
    <row r="93" spans="1:6" x14ac:dyDescent="0.25">
      <c r="A93" s="34" t="s">
        <v>112</v>
      </c>
      <c r="B93" s="35">
        <v>0</v>
      </c>
      <c r="C93" s="35"/>
      <c r="D93" s="35">
        <v>435.7</v>
      </c>
      <c r="E93" s="36" t="str">
        <f t="shared" si="4"/>
        <v>-</v>
      </c>
      <c r="F93" s="36" t="str">
        <f t="shared" si="5"/>
        <v>-</v>
      </c>
    </row>
    <row r="94" spans="1:6" x14ac:dyDescent="0.25">
      <c r="A94" s="34" t="s">
        <v>113</v>
      </c>
      <c r="B94" s="35">
        <v>0</v>
      </c>
      <c r="C94" s="35"/>
      <c r="D94" s="35">
        <v>2945</v>
      </c>
      <c r="E94" s="36" t="str">
        <f t="shared" si="4"/>
        <v>-</v>
      </c>
      <c r="F94" s="36" t="str">
        <f t="shared" si="5"/>
        <v>-</v>
      </c>
    </row>
    <row r="95" spans="1:6" ht="20.100000000000001" customHeight="1" x14ac:dyDescent="0.25">
      <c r="A95" s="37" t="s">
        <v>56</v>
      </c>
      <c r="B95" s="38">
        <f>IFERROR(SUBTOTAL(9,B39:B94),0)</f>
        <v>2131874.25</v>
      </c>
      <c r="C95" s="38">
        <v>2537055</v>
      </c>
      <c r="D95" s="38">
        <f>IFERROR(SUBTOTAL(9,D39:D94),0)</f>
        <v>1656184.5199999998</v>
      </c>
      <c r="E95" s="39">
        <f>IF(B95&lt;&gt;0,D95/D95,"-")</f>
        <v>1</v>
      </c>
      <c r="F95" s="39">
        <f t="shared" si="5"/>
        <v>0.65279803551755866</v>
      </c>
    </row>
    <row r="96" spans="1:6" x14ac:dyDescent="0.25">
      <c r="E96" s="11"/>
      <c r="F96" s="11"/>
    </row>
    <row r="97" spans="1:6" x14ac:dyDescent="0.25">
      <c r="C97" s="24"/>
    </row>
    <row r="102" spans="1:6" s="6" customFormat="1" ht="24.95" customHeight="1" x14ac:dyDescent="0.3">
      <c r="A102" s="59" t="s">
        <v>114</v>
      </c>
      <c r="B102" s="59"/>
      <c r="C102" s="59"/>
      <c r="D102" s="59"/>
      <c r="E102" s="59"/>
      <c r="F102" s="59"/>
    </row>
    <row r="103" spans="1:6" s="7" customFormat="1" ht="24.95" customHeight="1" x14ac:dyDescent="0.25">
      <c r="A103" s="8" t="s">
        <v>28</v>
      </c>
      <c r="B103" s="9"/>
      <c r="C103" s="9"/>
      <c r="D103" s="9"/>
      <c r="E103" s="9"/>
      <c r="F103" s="9"/>
    </row>
    <row r="104" spans="1:6" ht="57.6" customHeight="1" x14ac:dyDescent="0.25">
      <c r="A104" s="10" t="s">
        <v>29</v>
      </c>
      <c r="B104" s="10" t="s">
        <v>30</v>
      </c>
      <c r="C104" s="10" t="s">
        <v>6</v>
      </c>
      <c r="D104" s="10" t="s">
        <v>31</v>
      </c>
      <c r="E104" s="10" t="s">
        <v>32</v>
      </c>
      <c r="F104" s="10" t="s">
        <v>33</v>
      </c>
    </row>
    <row r="105" spans="1:6" s="11" customFormat="1" ht="15.95" customHeight="1" x14ac:dyDescent="0.25">
      <c r="A105" s="12" t="s">
        <v>10</v>
      </c>
      <c r="B105" s="12">
        <f>COLUMN()</f>
        <v>2</v>
      </c>
      <c r="C105" s="12">
        <f>COLUMN()</f>
        <v>3</v>
      </c>
      <c r="D105" s="12">
        <f>COLUMN()</f>
        <v>4</v>
      </c>
      <c r="E105" s="12" t="str">
        <f>_xlfn.CONCAT(TEXT(COLUMN(),"@")," (",TEXT(D105,"@")," / ",TEXT(B105,"@"),")")</f>
        <v>5 (4 / 2)</v>
      </c>
      <c r="F105" s="12" t="str">
        <f>_xlfn.CONCAT(TEXT(COLUMN(),"@")," (",TEXT(D105,"@")," / ",TEXT(C105,"@"),")")</f>
        <v>6 (4 / 3)</v>
      </c>
    </row>
    <row r="106" spans="1:6" x14ac:dyDescent="0.25">
      <c r="A106" s="25" t="s">
        <v>115</v>
      </c>
      <c r="B106" s="26">
        <f>SUBTOTAL(9,B107:B107)</f>
        <v>1810018.52</v>
      </c>
      <c r="C106" s="26">
        <f>SUBTOTAL(9,C107:C107)</f>
        <v>2438340</v>
      </c>
      <c r="D106" s="26">
        <f>SUBTOTAL(9,D107:D107)</f>
        <v>1598626.22</v>
      </c>
      <c r="E106" s="27">
        <f t="shared" ref="E106:E114" si="6">IF(B106&lt;&gt;0,D106/B106,"-")</f>
        <v>0.88320986903493115</v>
      </c>
      <c r="F106" s="27">
        <f t="shared" ref="F106:F114" si="7">IF(C106&lt;&gt;0,D106/C106,"-")</f>
        <v>0.65562071737329497</v>
      </c>
    </row>
    <row r="107" spans="1:6" x14ac:dyDescent="0.25">
      <c r="A107" s="34" t="s">
        <v>116</v>
      </c>
      <c r="B107" s="35">
        <v>1810018.52</v>
      </c>
      <c r="C107" s="35">
        <v>2438340</v>
      </c>
      <c r="D107" s="35">
        <v>1598626.22</v>
      </c>
      <c r="E107" s="36">
        <f t="shared" si="6"/>
        <v>0.88320986903493115</v>
      </c>
      <c r="F107" s="36">
        <f t="shared" si="7"/>
        <v>0.65562071737329497</v>
      </c>
    </row>
    <row r="108" spans="1:6" x14ac:dyDescent="0.25">
      <c r="A108" s="25" t="s">
        <v>117</v>
      </c>
      <c r="B108" s="26">
        <f>SUBTOTAL(9,B109:B109)</f>
        <v>18518.14</v>
      </c>
      <c r="C108" s="26">
        <f>SUBTOTAL(9,C109:C109)</f>
        <v>29622</v>
      </c>
      <c r="D108" s="26">
        <f>SUBTOTAL(9,D109:D109)</f>
        <v>14699.010000000006</v>
      </c>
      <c r="E108" s="27">
        <f t="shared" si="6"/>
        <v>0.79376276451090688</v>
      </c>
      <c r="F108" s="27">
        <f t="shared" si="7"/>
        <v>0.49621936398622662</v>
      </c>
    </row>
    <row r="109" spans="1:6" x14ac:dyDescent="0.25">
      <c r="A109" s="34" t="s">
        <v>118</v>
      </c>
      <c r="B109" s="35">
        <v>18518.14</v>
      </c>
      <c r="C109" s="35">
        <v>29622</v>
      </c>
      <c r="D109" s="35">
        <v>14699.010000000006</v>
      </c>
      <c r="E109" s="36">
        <f t="shared" si="6"/>
        <v>0.79376276451090688</v>
      </c>
      <c r="F109" s="36">
        <f t="shared" si="7"/>
        <v>0.49621936398622662</v>
      </c>
    </row>
    <row r="110" spans="1:6" x14ac:dyDescent="0.25">
      <c r="A110" s="25" t="s">
        <v>119</v>
      </c>
      <c r="B110" s="26">
        <f>SUBTOTAL(9,B111:B111)</f>
        <v>18271.47</v>
      </c>
      <c r="C110" s="26">
        <f>SUBTOTAL(9,C111:C111)</f>
        <v>40378</v>
      </c>
      <c r="D110" s="26">
        <f>SUBTOTAL(9,D111:D111)</f>
        <v>18241.060000000001</v>
      </c>
      <c r="E110" s="27">
        <f t="shared" si="6"/>
        <v>0.99833565662751822</v>
      </c>
      <c r="F110" s="27">
        <f t="shared" si="7"/>
        <v>0.45175739263955622</v>
      </c>
    </row>
    <row r="111" spans="1:6" x14ac:dyDescent="0.25">
      <c r="A111" s="34" t="s">
        <v>120</v>
      </c>
      <c r="B111" s="35">
        <v>18271.47</v>
      </c>
      <c r="C111" s="35">
        <v>40378</v>
      </c>
      <c r="D111" s="35">
        <v>18241.060000000001</v>
      </c>
      <c r="E111" s="36">
        <f t="shared" si="6"/>
        <v>0.99833565662751822</v>
      </c>
      <c r="F111" s="36">
        <f t="shared" si="7"/>
        <v>0.45175739263955622</v>
      </c>
    </row>
    <row r="112" spans="1:6" x14ac:dyDescent="0.25">
      <c r="A112" s="25" t="s">
        <v>121</v>
      </c>
      <c r="B112" s="26">
        <f>SUBTOTAL(9,B113:B113)</f>
        <v>1000</v>
      </c>
      <c r="C112" s="26">
        <f>SUBTOTAL(9,C113:C113)</f>
        <v>28715</v>
      </c>
      <c r="D112" s="26">
        <f>SUBTOTAL(9,D113:D113)</f>
        <v>27966.880000000001</v>
      </c>
      <c r="E112" s="27">
        <f t="shared" si="6"/>
        <v>27.96688</v>
      </c>
      <c r="F112" s="27">
        <f t="shared" si="7"/>
        <v>0.97394671774333974</v>
      </c>
    </row>
    <row r="113" spans="1:6" x14ac:dyDescent="0.25">
      <c r="A113" s="34" t="s">
        <v>122</v>
      </c>
      <c r="B113" s="35">
        <v>1000</v>
      </c>
      <c r="C113" s="35">
        <v>28715</v>
      </c>
      <c r="D113" s="35">
        <v>27966.880000000001</v>
      </c>
      <c r="E113" s="36">
        <f t="shared" si="6"/>
        <v>27.96688</v>
      </c>
      <c r="F113" s="36">
        <f t="shared" si="7"/>
        <v>0.97394671774333974</v>
      </c>
    </row>
    <row r="114" spans="1:6" ht="20.100000000000001" customHeight="1" x14ac:dyDescent="0.25">
      <c r="A114" s="37" t="s">
        <v>56</v>
      </c>
      <c r="B114" s="38">
        <f>IFERROR(SUBTOTAL(9,B107:B113),0)</f>
        <v>1847808.13</v>
      </c>
      <c r="C114" s="38">
        <f>IFERROR(SUBTOTAL(9,C107:C113),0)</f>
        <v>2537055</v>
      </c>
      <c r="D114" s="38">
        <f>IFERROR(SUBTOTAL(9,D107:D113),0)</f>
        <v>1659533.17</v>
      </c>
      <c r="E114" s="39">
        <f t="shared" si="6"/>
        <v>0.89810903148261401</v>
      </c>
      <c r="F114" s="39">
        <f t="shared" si="7"/>
        <v>0.65411793201172219</v>
      </c>
    </row>
    <row r="115" spans="1:6" x14ac:dyDescent="0.25">
      <c r="A115" s="11"/>
      <c r="B115" s="11"/>
      <c r="C115" s="11"/>
      <c r="D115" s="11"/>
      <c r="E115" s="11"/>
      <c r="F115" s="11"/>
    </row>
    <row r="116" spans="1:6" x14ac:dyDescent="0.25">
      <c r="A116" s="11"/>
      <c r="B116" s="11"/>
      <c r="C116" s="11"/>
      <c r="D116" s="11"/>
      <c r="E116" s="11"/>
      <c r="F116" s="11"/>
    </row>
    <row r="117" spans="1:6" s="7" customFormat="1" ht="24.95" customHeight="1" x14ac:dyDescent="0.25">
      <c r="A117" s="8" t="s">
        <v>57</v>
      </c>
      <c r="B117" s="9"/>
      <c r="C117" s="9"/>
      <c r="D117" s="9"/>
      <c r="E117" s="9"/>
      <c r="F117" s="9"/>
    </row>
    <row r="118" spans="1:6" ht="57.6" customHeight="1" x14ac:dyDescent="0.25">
      <c r="A118" s="40" t="s">
        <v>29</v>
      </c>
      <c r="B118" s="10" t="s">
        <v>30</v>
      </c>
      <c r="C118" s="10" t="s">
        <v>6</v>
      </c>
      <c r="D118" s="10" t="s">
        <v>31</v>
      </c>
      <c r="E118" s="10" t="s">
        <v>32</v>
      </c>
      <c r="F118" s="10" t="s">
        <v>33</v>
      </c>
    </row>
    <row r="119" spans="1:6" s="11" customFormat="1" ht="15.95" customHeight="1" x14ac:dyDescent="0.25">
      <c r="A119" s="12" t="s">
        <v>10</v>
      </c>
      <c r="B119" s="12">
        <f>COLUMN()</f>
        <v>2</v>
      </c>
      <c r="C119" s="12">
        <f>COLUMN()</f>
        <v>3</v>
      </c>
      <c r="D119" s="12">
        <f>COLUMN()</f>
        <v>4</v>
      </c>
      <c r="E119" s="12" t="str">
        <f>_xlfn.CONCAT(TEXT(COLUMN(),"@")," (",TEXT(D119,"@")," / ",TEXT(B119,"@"),")")</f>
        <v>5 (4 / 2)</v>
      </c>
      <c r="F119" s="12" t="str">
        <f>_xlfn.CONCAT(TEXT(COLUMN(),"@")," (",TEXT(D119,"@")," / ",TEXT(C119,"@"),")")</f>
        <v>6 (4 / 3)</v>
      </c>
    </row>
    <row r="120" spans="1:6" x14ac:dyDescent="0.25">
      <c r="A120" s="25" t="s">
        <v>115</v>
      </c>
      <c r="B120" s="26">
        <f>SUBTOTAL(9,B121:B121)</f>
        <v>2101190.25</v>
      </c>
      <c r="C120" s="26">
        <f>SUBTOTAL(9,C121:C121)</f>
        <v>2438340</v>
      </c>
      <c r="D120" s="26">
        <f>SUBTOTAL(9,D121:D121)</f>
        <v>1598626.22</v>
      </c>
      <c r="E120" s="27">
        <f t="shared" ref="E120:E127" si="8">IF(B120&lt;&gt;0,D120/B120,"-")</f>
        <v>0.76081935940831624</v>
      </c>
      <c r="F120" s="27">
        <f t="shared" ref="F120:F128" si="9">IF(C120&lt;&gt;0,D120/C120,"-")</f>
        <v>0.65562071737329497</v>
      </c>
    </row>
    <row r="121" spans="1:6" x14ac:dyDescent="0.25">
      <c r="A121" s="34" t="s">
        <v>116</v>
      </c>
      <c r="B121" s="35">
        <v>2101190.25</v>
      </c>
      <c r="C121" s="35">
        <v>2438340</v>
      </c>
      <c r="D121" s="35">
        <v>1598626.22</v>
      </c>
      <c r="E121" s="36">
        <f t="shared" si="8"/>
        <v>0.76081935940831624</v>
      </c>
      <c r="F121" s="36">
        <f t="shared" si="9"/>
        <v>0.65562071737329497</v>
      </c>
    </row>
    <row r="122" spans="1:6" x14ac:dyDescent="0.25">
      <c r="A122" s="25" t="s">
        <v>117</v>
      </c>
      <c r="B122" s="26">
        <f>SUBTOTAL(9,B123:B123)</f>
        <v>13320.72</v>
      </c>
      <c r="C122" s="26">
        <f>SUBTOTAL(9,C123:C123)</f>
        <v>29622</v>
      </c>
      <c r="D122" s="26">
        <f>SUBTOTAL(9,D123:D123)</f>
        <v>17615.63</v>
      </c>
      <c r="E122" s="27">
        <f t="shared" si="8"/>
        <v>1.3224232624062364</v>
      </c>
      <c r="F122" s="27">
        <f t="shared" si="9"/>
        <v>0.59468064276551214</v>
      </c>
    </row>
    <row r="123" spans="1:6" x14ac:dyDescent="0.25">
      <c r="A123" s="34" t="s">
        <v>118</v>
      </c>
      <c r="B123" s="35">
        <v>13320.72</v>
      </c>
      <c r="C123" s="35">
        <v>29622</v>
      </c>
      <c r="D123" s="35">
        <v>17615.63</v>
      </c>
      <c r="E123" s="36">
        <f t="shared" si="8"/>
        <v>1.3224232624062364</v>
      </c>
      <c r="F123" s="36">
        <f t="shared" si="9"/>
        <v>0.59468064276551214</v>
      </c>
    </row>
    <row r="124" spans="1:6" x14ac:dyDescent="0.25">
      <c r="A124" s="25" t="s">
        <v>119</v>
      </c>
      <c r="B124" s="26">
        <f>SUBTOTAL(9,B125:B125)</f>
        <v>7989.66</v>
      </c>
      <c r="C124" s="26">
        <f>SUBTOTAL(9,C125:C125)</f>
        <v>40378</v>
      </c>
      <c r="D124" s="26">
        <f>SUBTOTAL(9,D125:D125)</f>
        <v>24947.38</v>
      </c>
      <c r="E124" s="27">
        <f t="shared" si="8"/>
        <v>3.1224582773234406</v>
      </c>
      <c r="F124" s="27">
        <f t="shared" si="9"/>
        <v>0.61784585665461389</v>
      </c>
    </row>
    <row r="125" spans="1:6" x14ac:dyDescent="0.25">
      <c r="A125" s="34" t="s">
        <v>120</v>
      </c>
      <c r="B125" s="35">
        <v>7989.66</v>
      </c>
      <c r="C125" s="35">
        <v>40378</v>
      </c>
      <c r="D125" s="35">
        <v>24947.38</v>
      </c>
      <c r="E125" s="36">
        <f t="shared" si="8"/>
        <v>3.1224582773234406</v>
      </c>
      <c r="F125" s="36">
        <f t="shared" si="9"/>
        <v>0.61784585665461389</v>
      </c>
    </row>
    <row r="126" spans="1:6" x14ac:dyDescent="0.25">
      <c r="A126" s="25" t="s">
        <v>121</v>
      </c>
      <c r="B126" s="26">
        <f>SUBTOTAL(9,B127:B127)</f>
        <v>9373.6200000000008</v>
      </c>
      <c r="C126" s="26">
        <f>SUBTOTAL(9,C127:C127)</f>
        <v>28715</v>
      </c>
      <c r="D126" s="26">
        <f>SUBTOTAL(9,D127:D127)</f>
        <v>14995.28</v>
      </c>
      <c r="E126" s="27">
        <f t="shared" si="8"/>
        <v>1.5997320138857773</v>
      </c>
      <c r="F126" s="27">
        <f t="shared" si="9"/>
        <v>0.52221069127633646</v>
      </c>
    </row>
    <row r="127" spans="1:6" x14ac:dyDescent="0.25">
      <c r="A127" s="34" t="s">
        <v>122</v>
      </c>
      <c r="B127" s="35">
        <v>9373.6200000000008</v>
      </c>
      <c r="C127" s="35">
        <v>28715</v>
      </c>
      <c r="D127" s="35">
        <v>14995.28</v>
      </c>
      <c r="E127" s="36">
        <f t="shared" si="8"/>
        <v>1.5997320138857773</v>
      </c>
      <c r="F127" s="36">
        <f t="shared" si="9"/>
        <v>0.52221069127633646</v>
      </c>
    </row>
    <row r="128" spans="1:6" ht="20.100000000000001" customHeight="1" x14ac:dyDescent="0.25">
      <c r="A128" s="37" t="s">
        <v>56</v>
      </c>
      <c r="B128" s="38">
        <f>IFERROR(SUBTOTAL(9,B121:B127),0)</f>
        <v>2131874.2500000005</v>
      </c>
      <c r="C128" s="38">
        <f>IFERROR(SUBTOTAL(9,C121:C127),0)</f>
        <v>2537055</v>
      </c>
      <c r="D128" s="38">
        <f>IFERROR(SUBTOTAL(9,D121:D127),0)</f>
        <v>1656184.5099999998</v>
      </c>
      <c r="E128" s="39">
        <f>IF(B128&lt;&gt;0,D128/D128,"-")</f>
        <v>1</v>
      </c>
      <c r="F128" s="39">
        <f t="shared" si="9"/>
        <v>0.65279803157598071</v>
      </c>
    </row>
    <row r="129" spans="1:6" x14ac:dyDescent="0.25">
      <c r="E129" s="11"/>
      <c r="F129" s="11"/>
    </row>
    <row r="130" spans="1:6" x14ac:dyDescent="0.25">
      <c r="C130" s="24"/>
    </row>
    <row r="135" spans="1:6" s="6" customFormat="1" ht="24.95" customHeight="1" x14ac:dyDescent="0.3">
      <c r="A135" s="59" t="s">
        <v>123</v>
      </c>
      <c r="B135" s="59"/>
      <c r="C135" s="59"/>
      <c r="D135" s="59"/>
      <c r="E135" s="59"/>
      <c r="F135" s="59"/>
    </row>
    <row r="136" spans="1:6" s="7" customFormat="1" ht="24.95" customHeight="1" x14ac:dyDescent="0.25">
      <c r="A136" s="8" t="s">
        <v>57</v>
      </c>
      <c r="B136" s="9"/>
      <c r="C136" s="9"/>
      <c r="D136" s="9"/>
      <c r="E136" s="9"/>
      <c r="F136" s="9"/>
    </row>
    <row r="137" spans="1:6" ht="57.6" customHeight="1" x14ac:dyDescent="0.25">
      <c r="A137" s="10" t="s">
        <v>29</v>
      </c>
      <c r="B137" s="10" t="s">
        <v>30</v>
      </c>
      <c r="C137" s="10" t="s">
        <v>6</v>
      </c>
      <c r="D137" s="10" t="s">
        <v>31</v>
      </c>
      <c r="E137" s="10" t="s">
        <v>32</v>
      </c>
      <c r="F137" s="10" t="s">
        <v>33</v>
      </c>
    </row>
    <row r="138" spans="1:6" s="11" customFormat="1" ht="15.95" customHeight="1" x14ac:dyDescent="0.25">
      <c r="A138" s="12" t="s">
        <v>10</v>
      </c>
      <c r="B138" s="12">
        <f>COLUMN()</f>
        <v>2</v>
      </c>
      <c r="C138" s="12">
        <f>COLUMN()</f>
        <v>3</v>
      </c>
      <c r="D138" s="12">
        <f>COLUMN()</f>
        <v>4</v>
      </c>
      <c r="E138" s="12" t="str">
        <f>_xlfn.CONCAT(TEXT(COLUMN(),"@")," (",TEXT(D138,"@")," / ",TEXT(B138,"@"),")")</f>
        <v>5 (4 / 2)</v>
      </c>
      <c r="F138" s="12" t="str">
        <f>_xlfn.CONCAT(TEXT(COLUMN(),"@")," (",TEXT(D138,"@")," / ",TEXT(C138,"@"),")")</f>
        <v>6 (4 / 3)</v>
      </c>
    </row>
    <row r="139" spans="1:6" x14ac:dyDescent="0.25">
      <c r="A139" s="25" t="s">
        <v>124</v>
      </c>
      <c r="B139" s="26">
        <f>SUBTOTAL(9,B140:B140)</f>
        <v>2131874.25</v>
      </c>
      <c r="C139" s="26">
        <f>SUBTOTAL(9,C140:C140)</f>
        <v>2537055</v>
      </c>
      <c r="D139" s="26">
        <f>SUBTOTAL(9,D140:D140)</f>
        <v>1656184.51</v>
      </c>
      <c r="E139" s="27">
        <f>IF(B139&lt;&gt;0,D139/B139,"-")</f>
        <v>0.77686782416927269</v>
      </c>
      <c r="F139" s="27">
        <f>IF(C139&lt;&gt;0,D139/C139,"-")</f>
        <v>0.65279803157598082</v>
      </c>
    </row>
    <row r="140" spans="1:6" x14ac:dyDescent="0.25">
      <c r="A140" s="34" t="s">
        <v>125</v>
      </c>
      <c r="B140" s="35">
        <v>2131874.25</v>
      </c>
      <c r="C140" s="35">
        <v>2537055</v>
      </c>
      <c r="D140" s="35">
        <v>1656184.51</v>
      </c>
      <c r="E140" s="36">
        <f>IF(B140&lt;&gt;0,D140/B140,"-")</f>
        <v>0.77686782416927269</v>
      </c>
      <c r="F140" s="36">
        <f>IF(C140&lt;&gt;0,D140/C140,"-")</f>
        <v>0.65279803157598082</v>
      </c>
    </row>
    <row r="141" spans="1:6" ht="20.100000000000001" customHeight="1" x14ac:dyDescent="0.25">
      <c r="A141" s="37" t="s">
        <v>56</v>
      </c>
      <c r="B141" s="38">
        <f>IFERROR(SUBTOTAL(9,B140:B140),0)</f>
        <v>2131874.25</v>
      </c>
      <c r="C141" s="38">
        <f>IFERROR(SUBTOTAL(9,C140:C140),0)</f>
        <v>2537055</v>
      </c>
      <c r="D141" s="38">
        <f>IFERROR(SUBTOTAL(9,D140:D140),0)</f>
        <v>1656184.51</v>
      </c>
      <c r="E141" s="39">
        <f>IF(B141&lt;&gt;0,D141/B141,"-")</f>
        <v>0.77686782416927269</v>
      </c>
      <c r="F141" s="39">
        <f>IF(C141&lt;&gt;0,D141/C141,"-")</f>
        <v>0.65279803157598082</v>
      </c>
    </row>
    <row r="142" spans="1:6" x14ac:dyDescent="0.25">
      <c r="A142" s="11"/>
      <c r="B142" s="11"/>
      <c r="C142" s="11"/>
      <c r="D142" s="11"/>
      <c r="E142" s="11"/>
      <c r="F142" s="11"/>
    </row>
    <row r="143" spans="1:6" x14ac:dyDescent="0.25">
      <c r="A143" s="11"/>
      <c r="B143" s="11"/>
      <c r="C143" s="11"/>
      <c r="D143" s="11"/>
      <c r="E143" s="11"/>
      <c r="F143" s="11"/>
    </row>
    <row r="144" spans="1:6" x14ac:dyDescent="0.25">
      <c r="C144" s="24"/>
    </row>
  </sheetData>
  <mergeCells count="5">
    <mergeCell ref="A2:F2"/>
    <mergeCell ref="A3:F3"/>
    <mergeCell ref="A1:F1"/>
    <mergeCell ref="A102:F102"/>
    <mergeCell ref="A135:F135"/>
  </mergeCells>
  <pageMargins left="0.39370078740157499" right="0.39370078740157499" top="0.39370078740157499" bottom="0.39370078740157499" header="0.23622047244094499" footer="0.23622047244094499"/>
  <pageSetup paperSize="9" scale="5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F32"/>
  <sheetViews>
    <sheetView zoomScaleNormal="100" workbookViewId="0">
      <pane ySplit="6" topLeftCell="A7" activePane="bottomLeft" state="frozen"/>
      <selection pane="bottomLeft" activeCell="A15" sqref="A15"/>
    </sheetView>
  </sheetViews>
  <sheetFormatPr defaultColWidth="9.140625" defaultRowHeight="15" x14ac:dyDescent="0.25"/>
  <cols>
    <col min="1" max="1" width="73.7109375" style="1" customWidth="1"/>
    <col min="2" max="2" width="29.7109375" style="1" customWidth="1"/>
    <col min="3" max="4" width="19.7109375" style="1" customWidth="1"/>
    <col min="5" max="5" width="15.7109375" style="1" customWidth="1"/>
    <col min="6" max="6" width="12.7109375" style="1" customWidth="1"/>
  </cols>
  <sheetData>
    <row r="1" spans="1:6" s="5" customFormat="1" ht="30" customHeight="1" x14ac:dyDescent="0.25">
      <c r="A1" s="59" t="s">
        <v>1</v>
      </c>
      <c r="B1" s="59"/>
      <c r="C1" s="59"/>
      <c r="D1" s="59"/>
      <c r="E1" s="59"/>
      <c r="F1" s="59"/>
    </row>
    <row r="2" spans="1:6" s="5" customFormat="1" ht="30" customHeight="1" x14ac:dyDescent="0.25">
      <c r="A2" s="59" t="s">
        <v>126</v>
      </c>
      <c r="B2" s="59"/>
      <c r="C2" s="59"/>
      <c r="D2" s="59"/>
      <c r="E2" s="59"/>
      <c r="F2" s="59"/>
    </row>
    <row r="3" spans="1:6" s="6" customFormat="1" ht="24.95" customHeight="1" x14ac:dyDescent="0.3">
      <c r="A3" s="59" t="s">
        <v>127</v>
      </c>
      <c r="B3" s="59"/>
      <c r="C3" s="59"/>
      <c r="D3" s="59"/>
      <c r="E3" s="59"/>
      <c r="F3" s="59"/>
    </row>
    <row r="4" spans="1:6" s="7" customFormat="1" ht="24.95" customHeight="1" x14ac:dyDescent="0.25">
      <c r="A4" s="8" t="s">
        <v>128</v>
      </c>
      <c r="B4" s="9"/>
      <c r="C4" s="9"/>
      <c r="D4" s="9"/>
      <c r="E4" s="9"/>
      <c r="F4" s="9"/>
    </row>
    <row r="5" spans="1:6" ht="57.6" customHeight="1" x14ac:dyDescent="0.25">
      <c r="A5" s="10" t="s">
        <v>29</v>
      </c>
      <c r="B5" s="10" t="s">
        <v>30</v>
      </c>
      <c r="C5" s="10" t="s">
        <v>6</v>
      </c>
      <c r="D5" s="10" t="s">
        <v>31</v>
      </c>
      <c r="E5" s="10" t="s">
        <v>32</v>
      </c>
      <c r="F5" s="10" t="s">
        <v>33</v>
      </c>
    </row>
    <row r="6" spans="1:6" s="11" customFormat="1" ht="15.95" customHeight="1" x14ac:dyDescent="0.25">
      <c r="A6" s="12" t="s">
        <v>10</v>
      </c>
      <c r="B6" s="12">
        <f>COLUMN()</f>
        <v>2</v>
      </c>
      <c r="C6" s="12">
        <v>3</v>
      </c>
      <c r="D6" s="12">
        <f>COLUMN()</f>
        <v>4</v>
      </c>
      <c r="E6" s="12" t="str">
        <f>_xlfn.CONCAT(TEXT(COLUMN(),"@")," (",TEXT(D6,"@")," / ",TEXT(B6,"@"),")")</f>
        <v>5 (4 / 2)</v>
      </c>
      <c r="F6" s="12" t="str">
        <f>_xlfn.CONCAT(TEXT(COLUMN(),"@")," (",TEXT(D6,"@")," / ",TEXT(C6,"@"),")")</f>
        <v>6 (4 / 3)</v>
      </c>
    </row>
    <row r="7" spans="1:6" ht="20.100000000000001" customHeight="1" x14ac:dyDescent="0.25">
      <c r="A7" s="37" t="s">
        <v>56</v>
      </c>
      <c r="B7" s="38">
        <f>IFERROR(SUBTOTAL(9,#REF!),0)</f>
        <v>0</v>
      </c>
      <c r="C7" s="38">
        <v>0</v>
      </c>
      <c r="D7" s="38">
        <f>IFERROR(SUBTOTAL(9,#REF!),0)</f>
        <v>0</v>
      </c>
      <c r="E7" s="39" t="str">
        <f>IF(B7&lt;&gt;0,D7/B7,"-")</f>
        <v>-</v>
      </c>
      <c r="F7" s="39" t="str">
        <f>IF(C7&lt;&gt;0,D7/C7,"-")</f>
        <v>-</v>
      </c>
    </row>
    <row r="8" spans="1:6" x14ac:dyDescent="0.25">
      <c r="A8" s="11"/>
      <c r="B8" s="11"/>
      <c r="C8" s="11"/>
      <c r="D8" s="11"/>
      <c r="E8" s="11"/>
      <c r="F8" s="11"/>
    </row>
    <row r="9" spans="1:6" x14ac:dyDescent="0.25">
      <c r="A9" s="11"/>
      <c r="B9" s="11"/>
      <c r="C9" s="11"/>
      <c r="D9" s="11"/>
      <c r="E9" s="11"/>
      <c r="F9" s="11"/>
    </row>
    <row r="10" spans="1:6" s="7" customFormat="1" ht="24.95" customHeight="1" x14ac:dyDescent="0.25">
      <c r="A10" s="8" t="s">
        <v>129</v>
      </c>
      <c r="B10" s="9"/>
      <c r="C10" s="9"/>
      <c r="D10" s="9"/>
      <c r="E10" s="9"/>
      <c r="F10" s="9"/>
    </row>
    <row r="11" spans="1:6" ht="57.6" customHeight="1" x14ac:dyDescent="0.25">
      <c r="A11" s="40" t="s">
        <v>29</v>
      </c>
      <c r="B11" s="10" t="s">
        <v>30</v>
      </c>
      <c r="C11" s="10" t="s">
        <v>6</v>
      </c>
      <c r="D11" s="10" t="s">
        <v>31</v>
      </c>
      <c r="E11" s="10" t="s">
        <v>32</v>
      </c>
      <c r="F11" s="10" t="s">
        <v>33</v>
      </c>
    </row>
    <row r="12" spans="1:6" s="11" customFormat="1" ht="15.95" customHeight="1" x14ac:dyDescent="0.25">
      <c r="A12" s="12" t="s">
        <v>10</v>
      </c>
      <c r="B12" s="12">
        <f>COLUMN()</f>
        <v>2</v>
      </c>
      <c r="C12" s="12">
        <v>3</v>
      </c>
      <c r="D12" s="12">
        <f>COLUMN()</f>
        <v>4</v>
      </c>
      <c r="E12" s="12" t="str">
        <f>_xlfn.CONCAT(TEXT(COLUMN(),"@")," (",TEXT(D12,"@")," / ",TEXT(B12,"@"),")")</f>
        <v>5 (4 / 2)</v>
      </c>
      <c r="F12" s="12" t="str">
        <f>_xlfn.CONCAT(TEXT(COLUMN(),"@")," (",TEXT(D12,"@")," / ",TEXT(C12,"@"),")")</f>
        <v>6 (4 / 3)</v>
      </c>
    </row>
    <row r="13" spans="1:6" ht="20.100000000000001" customHeight="1" x14ac:dyDescent="0.25">
      <c r="A13" s="37" t="s">
        <v>56</v>
      </c>
      <c r="B13" s="38">
        <f>IFERROR(SUBTOTAL(9,#REF!),0)</f>
        <v>0</v>
      </c>
      <c r="C13" s="38">
        <v>0</v>
      </c>
      <c r="D13" s="38">
        <f>IFERROR(SUBTOTAL(9,#REF!),0)</f>
        <v>0</v>
      </c>
      <c r="E13" s="39" t="str">
        <f>IF(B13&lt;&gt;0,D13/D13,"-")</f>
        <v>-</v>
      </c>
      <c r="F13" s="39" t="str">
        <f>IF(C13&lt;&gt;0,D13/C13,"-")</f>
        <v>-</v>
      </c>
    </row>
    <row r="14" spans="1:6" x14ac:dyDescent="0.25">
      <c r="E14" s="11"/>
      <c r="F14" s="11"/>
    </row>
    <row r="15" spans="1:6" x14ac:dyDescent="0.25">
      <c r="C15" s="24"/>
    </row>
    <row r="20" spans="1:6" s="6" customFormat="1" ht="24.95" customHeight="1" x14ac:dyDescent="0.3">
      <c r="A20" s="59" t="s">
        <v>130</v>
      </c>
      <c r="B20" s="59"/>
      <c r="C20" s="59"/>
      <c r="D20" s="59"/>
      <c r="E20" s="59"/>
      <c r="F20" s="59"/>
    </row>
    <row r="21" spans="1:6" s="7" customFormat="1" ht="24.95" customHeight="1" x14ac:dyDescent="0.25">
      <c r="A21" s="8" t="s">
        <v>128</v>
      </c>
      <c r="B21" s="9"/>
      <c r="C21" s="9"/>
      <c r="D21" s="9"/>
      <c r="E21" s="9"/>
      <c r="F21" s="9"/>
    </row>
    <row r="22" spans="1:6" ht="57.6" customHeight="1" x14ac:dyDescent="0.25">
      <c r="A22" s="10" t="s">
        <v>29</v>
      </c>
      <c r="B22" s="10" t="s">
        <v>30</v>
      </c>
      <c r="C22" s="10" t="s">
        <v>6</v>
      </c>
      <c r="D22" s="10" t="s">
        <v>31</v>
      </c>
      <c r="E22" s="10" t="s">
        <v>32</v>
      </c>
      <c r="F22" s="10" t="s">
        <v>33</v>
      </c>
    </row>
    <row r="23" spans="1:6" s="11" customFormat="1" ht="15.95" customHeight="1" x14ac:dyDescent="0.25">
      <c r="A23" s="12" t="s">
        <v>10</v>
      </c>
      <c r="B23" s="12">
        <f>COLUMN()</f>
        <v>2</v>
      </c>
      <c r="C23" s="12">
        <f>COLUMN()</f>
        <v>3</v>
      </c>
      <c r="D23" s="12">
        <f>COLUMN()</f>
        <v>4</v>
      </c>
      <c r="E23" s="12" t="str">
        <f>_xlfn.CONCAT(TEXT(COLUMN(),"@")," (",TEXT(D23,"@")," / ",TEXT(B23,"@"),")")</f>
        <v>5 (4 / 2)</v>
      </c>
      <c r="F23" s="12" t="str">
        <f>_xlfn.CONCAT(TEXT(COLUMN(),"@")," (",TEXT(D23,"@")," / ",TEXT(C23,"@"),")")</f>
        <v>6 (4 / 3)</v>
      </c>
    </row>
    <row r="24" spans="1:6" ht="20.100000000000001" customHeight="1" x14ac:dyDescent="0.25">
      <c r="A24" s="37" t="s">
        <v>56</v>
      </c>
      <c r="B24" s="38">
        <f>IFERROR(SUBTOTAL(9,#REF!),0)</f>
        <v>0</v>
      </c>
      <c r="C24" s="38">
        <f>IFERROR(SUBTOTAL(9,#REF!),0)</f>
        <v>0</v>
      </c>
      <c r="D24" s="38">
        <f>IFERROR(SUBTOTAL(9,#REF!),0)</f>
        <v>0</v>
      </c>
      <c r="E24" s="39" t="str">
        <f>IF(B24&lt;&gt;0,D24/B24,"-")</f>
        <v>-</v>
      </c>
      <c r="F24" s="39" t="str">
        <f>IF(C24&lt;&gt;0,D24/C24,"-")</f>
        <v>-</v>
      </c>
    </row>
    <row r="25" spans="1:6" x14ac:dyDescent="0.25">
      <c r="A25" s="11"/>
      <c r="B25" s="11"/>
      <c r="C25" s="11"/>
      <c r="D25" s="11"/>
      <c r="E25" s="11"/>
      <c r="F25" s="11"/>
    </row>
    <row r="26" spans="1:6" x14ac:dyDescent="0.25">
      <c r="A26" s="11"/>
      <c r="B26" s="11"/>
      <c r="C26" s="11"/>
      <c r="D26" s="11"/>
      <c r="E26" s="11"/>
      <c r="F26" s="11"/>
    </row>
    <row r="27" spans="1:6" s="7" customFormat="1" ht="24.95" customHeight="1" x14ac:dyDescent="0.25">
      <c r="A27" s="8" t="s">
        <v>129</v>
      </c>
      <c r="B27" s="9"/>
      <c r="C27" s="9"/>
      <c r="D27" s="9"/>
      <c r="E27" s="9"/>
      <c r="F27" s="9"/>
    </row>
    <row r="28" spans="1:6" ht="57.6" customHeight="1" x14ac:dyDescent="0.25">
      <c r="A28" s="40" t="s">
        <v>29</v>
      </c>
      <c r="B28" s="10" t="s">
        <v>30</v>
      </c>
      <c r="C28" s="10" t="s">
        <v>6</v>
      </c>
      <c r="D28" s="10" t="s">
        <v>31</v>
      </c>
      <c r="E28" s="10" t="s">
        <v>32</v>
      </c>
      <c r="F28" s="10" t="s">
        <v>33</v>
      </c>
    </row>
    <row r="29" spans="1:6" s="11" customFormat="1" ht="15.95" customHeight="1" x14ac:dyDescent="0.25">
      <c r="A29" s="12" t="s">
        <v>10</v>
      </c>
      <c r="B29" s="12">
        <f>COLUMN()</f>
        <v>2</v>
      </c>
      <c r="C29" s="12">
        <f>COLUMN()</f>
        <v>3</v>
      </c>
      <c r="D29" s="12">
        <f>COLUMN()</f>
        <v>4</v>
      </c>
      <c r="E29" s="12" t="str">
        <f>_xlfn.CONCAT(TEXT(COLUMN(),"@")," (",TEXT(D29,"@")," / ",TEXT(B29,"@"),")")</f>
        <v>5 (4 / 2)</v>
      </c>
      <c r="F29" s="12" t="str">
        <f>_xlfn.CONCAT(TEXT(COLUMN(),"@")," (",TEXT(D29,"@")," / ",TEXT(C29,"@"),")")</f>
        <v>6 (4 / 3)</v>
      </c>
    </row>
    <row r="30" spans="1:6" ht="20.100000000000001" customHeight="1" x14ac:dyDescent="0.25">
      <c r="A30" s="37" t="s">
        <v>56</v>
      </c>
      <c r="B30" s="38">
        <f>IFERROR(SUBTOTAL(9,#REF!),0)</f>
        <v>0</v>
      </c>
      <c r="C30" s="38">
        <f>IFERROR(SUBTOTAL(9,#REF!),0)</f>
        <v>0</v>
      </c>
      <c r="D30" s="38">
        <f>IFERROR(SUBTOTAL(9,#REF!),0)</f>
        <v>0</v>
      </c>
      <c r="E30" s="39" t="str">
        <f>IF(B30&lt;&gt;0,D30/D30,"-")</f>
        <v>-</v>
      </c>
      <c r="F30" s="39" t="str">
        <f>IF(C30&lt;&gt;0,D30/C30,"-")</f>
        <v>-</v>
      </c>
    </row>
    <row r="31" spans="1:6" x14ac:dyDescent="0.25">
      <c r="E31" s="11"/>
      <c r="F31" s="11"/>
    </row>
    <row r="32" spans="1:6" x14ac:dyDescent="0.25">
      <c r="C32" s="24"/>
    </row>
  </sheetData>
  <mergeCells count="4">
    <mergeCell ref="A2:F2"/>
    <mergeCell ref="A3:F3"/>
    <mergeCell ref="A1:F1"/>
    <mergeCell ref="A20:F20"/>
  </mergeCells>
  <pageMargins left="0.39370078740157499" right="0.39370078740157499" top="0.39370078740157499" bottom="0.39370078740157499" header="0.23622047244094499" footer="0.23622047244094499"/>
  <pageSetup paperSize="9" scale="1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142"/>
  <sheetViews>
    <sheetView zoomScaleNormal="100" workbookViewId="0">
      <pane ySplit="5" topLeftCell="A30" activePane="bottomLeft" state="frozen"/>
      <selection pane="bottomLeft" activeCell="B140" sqref="B140"/>
    </sheetView>
  </sheetViews>
  <sheetFormatPr defaultColWidth="9.140625" defaultRowHeight="15" x14ac:dyDescent="0.25"/>
  <cols>
    <col min="1" max="1" width="73.7109375" style="1" customWidth="1"/>
    <col min="2" max="2" width="27.42578125" style="1" customWidth="1"/>
    <col min="3" max="4" width="19.7109375" style="1" customWidth="1"/>
    <col min="5" max="5" width="15.7109375" style="1" customWidth="1"/>
    <col min="6" max="6" width="12.7109375" style="1" customWidth="1"/>
  </cols>
  <sheetData>
    <row r="1" spans="1:6" s="5" customFormat="1" ht="30" customHeight="1" x14ac:dyDescent="0.25">
      <c r="A1" s="59" t="s">
        <v>131</v>
      </c>
      <c r="B1" s="59"/>
      <c r="C1" s="59"/>
      <c r="D1" s="59"/>
      <c r="E1" s="59"/>
      <c r="F1" s="59"/>
    </row>
    <row r="2" spans="1:6" s="6" customFormat="1" ht="24.95" customHeight="1" x14ac:dyDescent="0.3">
      <c r="A2" s="59" t="s">
        <v>132</v>
      </c>
      <c r="B2" s="59"/>
      <c r="C2" s="59"/>
      <c r="D2" s="59"/>
      <c r="E2" s="59"/>
      <c r="F2" s="59"/>
    </row>
    <row r="3" spans="1:6" s="7" customFormat="1" ht="24.95" customHeight="1" x14ac:dyDescent="0.25">
      <c r="A3" s="8" t="s">
        <v>133</v>
      </c>
      <c r="B3" s="9"/>
      <c r="C3" s="9"/>
      <c r="D3" s="9"/>
      <c r="E3" s="9"/>
      <c r="F3" s="9"/>
    </row>
    <row r="4" spans="1:6" ht="57.6" customHeight="1" x14ac:dyDescent="0.25">
      <c r="A4" s="40" t="s">
        <v>29</v>
      </c>
      <c r="B4" s="10" t="s">
        <v>30</v>
      </c>
      <c r="C4" s="10" t="s">
        <v>6</v>
      </c>
      <c r="D4" s="10" t="s">
        <v>31</v>
      </c>
      <c r="E4" s="10" t="s">
        <v>32</v>
      </c>
      <c r="F4" s="10" t="s">
        <v>33</v>
      </c>
    </row>
    <row r="5" spans="1:6" s="11" customFormat="1" ht="15.95" customHeight="1" x14ac:dyDescent="0.25">
      <c r="A5" s="12" t="s">
        <v>10</v>
      </c>
      <c r="B5" s="12">
        <f>COLUMN()</f>
        <v>2</v>
      </c>
      <c r="C5" s="12">
        <f>COLUMN()</f>
        <v>3</v>
      </c>
      <c r="D5" s="12">
        <f>COLUMN()</f>
        <v>4</v>
      </c>
      <c r="E5" s="12" t="e">
        <f ca="1">_xlfn.CONCAT(TEXT(COLUMN(),"@")," (",TEXT(D5,"@")," / ",TEXT(B5,"@"),")")</f>
        <v>#NAME?</v>
      </c>
      <c r="F5" s="12" t="e">
        <f ca="1">_xlfn.CONCAT(TEXT(COLUMN(),"@")," (",TEXT(D5,"@")," / ",TEXT(C5,"@"),")")</f>
        <v>#NAME?</v>
      </c>
    </row>
    <row r="6" spans="1:6" x14ac:dyDescent="0.25">
      <c r="A6" s="25" t="s">
        <v>134</v>
      </c>
      <c r="B6" s="26">
        <f>SUBTOTAL(9,B7:B7)</f>
        <v>2131874.25</v>
      </c>
      <c r="C6" s="26">
        <f>SUBTOTAL(9,C7:C7)</f>
        <v>2537055</v>
      </c>
      <c r="D6" s="26">
        <f>SUBTOTAL(9,D7:D7)</f>
        <v>1656184.51</v>
      </c>
      <c r="E6" s="27">
        <f>IF(B6&lt;&gt;0,D6/B6,"-")</f>
        <v>0.77686782416927269</v>
      </c>
      <c r="F6" s="27">
        <f>IF(C6&lt;&gt;0,D6/C6,"-")</f>
        <v>0.65279803157598082</v>
      </c>
    </row>
    <row r="7" spans="1:6" x14ac:dyDescent="0.25">
      <c r="A7" s="34" t="s">
        <v>135</v>
      </c>
      <c r="B7" s="35">
        <v>2131874.25</v>
      </c>
      <c r="C7" s="35">
        <v>2537055</v>
      </c>
      <c r="D7" s="35">
        <v>1656184.51</v>
      </c>
      <c r="E7" s="36">
        <f>IF(B7&lt;&gt;0,D7/B7,"-")</f>
        <v>0.77686782416927269</v>
      </c>
      <c r="F7" s="36">
        <f>IF(C7&lt;&gt;0,D7/C7,"-")</f>
        <v>0.65279803157598082</v>
      </c>
    </row>
    <row r="8" spans="1:6" ht="20.100000000000001" customHeight="1" x14ac:dyDescent="0.25">
      <c r="A8" s="37" t="s">
        <v>56</v>
      </c>
      <c r="B8" s="38">
        <f>IFERROR(SUBTOTAL(9,B7:B7),0)</f>
        <v>2131874.25</v>
      </c>
      <c r="C8" s="38">
        <f>IFERROR(SUBTOTAL(9,C7:C7),0)</f>
        <v>2537055</v>
      </c>
      <c r="D8" s="38">
        <f>IFERROR(SUBTOTAL(9,D7:D7),0)</f>
        <v>1656184.51</v>
      </c>
      <c r="E8" s="39">
        <f>IF(B8&lt;&gt;0,D8/D8,"-")</f>
        <v>1</v>
      </c>
      <c r="F8" s="39">
        <f>IF(C8&lt;&gt;0,D8/C8,"-")</f>
        <v>0.65279803157598082</v>
      </c>
    </row>
    <row r="9" spans="1:6" x14ac:dyDescent="0.25">
      <c r="E9" s="11"/>
      <c r="F9" s="11"/>
    </row>
    <row r="14" spans="1:6" s="6" customFormat="1" ht="24.95" customHeight="1" x14ac:dyDescent="0.3">
      <c r="A14" s="59" t="s">
        <v>136</v>
      </c>
      <c r="B14" s="59"/>
      <c r="C14" s="59"/>
      <c r="D14" s="59"/>
      <c r="E14" s="59"/>
      <c r="F14" s="59"/>
    </row>
    <row r="15" spans="1:6" s="7" customFormat="1" ht="24.95" customHeight="1" x14ac:dyDescent="0.25">
      <c r="A15" s="8" t="s">
        <v>133</v>
      </c>
      <c r="B15" s="9"/>
      <c r="C15" s="9"/>
      <c r="D15" s="9"/>
      <c r="E15" s="9"/>
      <c r="F15" s="9"/>
    </row>
    <row r="16" spans="1:6" ht="57.6" customHeight="1" x14ac:dyDescent="0.25">
      <c r="A16" s="40" t="s">
        <v>29</v>
      </c>
      <c r="B16" s="10" t="s">
        <v>30</v>
      </c>
      <c r="C16" s="10" t="s">
        <v>6</v>
      </c>
      <c r="D16" s="10" t="s">
        <v>31</v>
      </c>
      <c r="E16" s="10" t="s">
        <v>32</v>
      </c>
      <c r="F16" s="10" t="s">
        <v>33</v>
      </c>
    </row>
    <row r="17" spans="1:6" s="11" customFormat="1" ht="15.95" customHeight="1" x14ac:dyDescent="0.25">
      <c r="A17" s="12" t="s">
        <v>10</v>
      </c>
      <c r="B17" s="12">
        <f>COLUMN()</f>
        <v>2</v>
      </c>
      <c r="C17" s="12">
        <v>3</v>
      </c>
      <c r="D17" s="12">
        <f>COLUMN()</f>
        <v>4</v>
      </c>
      <c r="E17" s="12" t="e">
        <f ca="1">_xlfn.CONCAT(TEXT(COLUMN(),"@")," (",TEXT(D17,"@")," / ",TEXT(B17,"@"),")")</f>
        <v>#NAME?</v>
      </c>
      <c r="F17" s="12" t="e">
        <f ca="1">_xlfn.CONCAT(TEXT(COLUMN(),"@")," (",TEXT(D17,"@")," / ",TEXT(C17,"@"),")")</f>
        <v>#NAME?</v>
      </c>
    </row>
    <row r="18" spans="1:6" x14ac:dyDescent="0.25">
      <c r="A18" s="25" t="s">
        <v>134</v>
      </c>
      <c r="B18" s="26">
        <f>SUBTOTAL(9,B29:B140)</f>
        <v>2131874.25</v>
      </c>
      <c r="C18" s="26">
        <v>2537055</v>
      </c>
      <c r="D18" s="26">
        <f>SUBTOTAL(9,D29:D140)</f>
        <v>1656184.51</v>
      </c>
      <c r="E18" s="27">
        <f>IF(B18&lt;&gt;0,D18/B18,"-")</f>
        <v>0.77686782416927269</v>
      </c>
      <c r="F18" s="27">
        <f>IF(C18&lt;&gt;0,D18/C18,"-")</f>
        <v>0.65279803157598082</v>
      </c>
    </row>
    <row r="19" spans="1:6" x14ac:dyDescent="0.25">
      <c r="A19" s="28" t="s">
        <v>135</v>
      </c>
      <c r="B19" s="29">
        <f>SUBTOTAL(9,B29:B140)</f>
        <v>2131874.25</v>
      </c>
      <c r="C19" s="29">
        <v>2537055</v>
      </c>
      <c r="D19" s="29">
        <f>SUBTOTAL(9,D29:D140)</f>
        <v>1656184.51</v>
      </c>
      <c r="E19" s="30">
        <f>IF(B19&lt;&gt;0,D19/B19,"-")</f>
        <v>0.77686782416927269</v>
      </c>
      <c r="F19" s="30">
        <f>IF(C19&lt;&gt;0,D19/C19,"-")</f>
        <v>0.65279803157598082</v>
      </c>
    </row>
    <row r="20" spans="1:6" x14ac:dyDescent="0.25">
      <c r="A20" s="41" t="s">
        <v>137</v>
      </c>
      <c r="B20" s="42"/>
      <c r="C20" s="42"/>
      <c r="D20" s="42"/>
      <c r="E20" s="42"/>
      <c r="F20" s="42"/>
    </row>
    <row r="21" spans="1:6" x14ac:dyDescent="0.25">
      <c r="A21" s="43" t="s">
        <v>138</v>
      </c>
      <c r="B21" s="44"/>
      <c r="C21" s="44" t="s">
        <v>139</v>
      </c>
      <c r="D21" s="45"/>
      <c r="E21" s="46"/>
      <c r="F21" s="46"/>
    </row>
    <row r="22" spans="1:6" x14ac:dyDescent="0.25">
      <c r="A22" s="43" t="s">
        <v>140</v>
      </c>
      <c r="B22" s="44"/>
      <c r="C22" s="44" t="s">
        <v>141</v>
      </c>
      <c r="D22" s="45"/>
      <c r="E22" s="46"/>
      <c r="F22" s="46"/>
    </row>
    <row r="23" spans="1:6" x14ac:dyDescent="0.25">
      <c r="A23" s="43" t="s">
        <v>142</v>
      </c>
      <c r="B23" s="44"/>
      <c r="C23" s="44" t="s">
        <v>143</v>
      </c>
      <c r="D23" s="45"/>
      <c r="E23" s="46"/>
      <c r="F23" s="46"/>
    </row>
    <row r="24" spans="1:6" x14ac:dyDescent="0.25">
      <c r="A24" s="43" t="s">
        <v>144</v>
      </c>
      <c r="B24" s="44"/>
      <c r="C24" s="44" t="s">
        <v>145</v>
      </c>
      <c r="D24" s="45"/>
      <c r="E24" s="46"/>
      <c r="F24" s="46"/>
    </row>
    <row r="25" spans="1:6" x14ac:dyDescent="0.25">
      <c r="A25" s="31" t="s">
        <v>146</v>
      </c>
      <c r="B25" s="32">
        <f>SUBTOTAL(9,B29:B140)</f>
        <v>2131874.25</v>
      </c>
      <c r="C25" s="32">
        <v>2537055</v>
      </c>
      <c r="D25" s="32">
        <f>SUBTOTAL(9,D29:D140)</f>
        <v>1656184.51</v>
      </c>
      <c r="E25" s="33">
        <f t="shared" ref="E25:E56" si="0">IF(B25&lt;&gt;0,D25/B25,"-")</f>
        <v>0.77686782416927269</v>
      </c>
      <c r="F25" s="33">
        <f t="shared" ref="F25:F56" si="1">IF(C25&lt;&gt;0,D25/C25,"-")</f>
        <v>0.65279803157598082</v>
      </c>
    </row>
    <row r="26" spans="1:6" x14ac:dyDescent="0.25">
      <c r="A26" s="47" t="s">
        <v>147</v>
      </c>
      <c r="B26" s="48">
        <f>SUBTOTAL(9,B29:B63)</f>
        <v>162887.09999999998</v>
      </c>
      <c r="C26" s="48">
        <v>411740</v>
      </c>
      <c r="D26" s="48">
        <f>SUBTOTAL(9,D29:D63)</f>
        <v>183839.1</v>
      </c>
      <c r="E26" s="49">
        <f t="shared" si="0"/>
        <v>1.1286289706182997</v>
      </c>
      <c r="F26" s="49">
        <f t="shared" si="1"/>
        <v>0.44649317530480404</v>
      </c>
    </row>
    <row r="27" spans="1:6" x14ac:dyDescent="0.25">
      <c r="A27" s="50" t="s">
        <v>148</v>
      </c>
      <c r="B27" s="51">
        <f>SUBTOTAL(9,B29:B63)</f>
        <v>162887.09999999998</v>
      </c>
      <c r="C27" s="51">
        <v>411740</v>
      </c>
      <c r="D27" s="51">
        <f>SUBTOTAL(9,D29:D63)</f>
        <v>183839.1</v>
      </c>
      <c r="E27" s="52">
        <f t="shared" si="0"/>
        <v>1.1286289706182997</v>
      </c>
      <c r="F27" s="52">
        <f t="shared" si="1"/>
        <v>0.44649317530480404</v>
      </c>
    </row>
    <row r="28" spans="1:6" x14ac:dyDescent="0.25">
      <c r="A28" s="53" t="s">
        <v>149</v>
      </c>
      <c r="B28" s="54">
        <f>SUBTOTAL(9,B29:B31)</f>
        <v>131587.1</v>
      </c>
      <c r="C28" s="54">
        <v>272296</v>
      </c>
      <c r="D28" s="54">
        <f>SUBTOTAL(9,D29:D31)</f>
        <v>138508.28</v>
      </c>
      <c r="E28" s="55">
        <f t="shared" si="0"/>
        <v>1.0525977090459475</v>
      </c>
      <c r="F28" s="55">
        <f t="shared" si="1"/>
        <v>0.50866806710344625</v>
      </c>
    </row>
    <row r="29" spans="1:6" x14ac:dyDescent="0.25">
      <c r="A29" s="34" t="s">
        <v>150</v>
      </c>
      <c r="B29" s="35">
        <v>110203.49</v>
      </c>
      <c r="C29" s="35"/>
      <c r="D29" s="35">
        <v>115769.67</v>
      </c>
      <c r="E29" s="36">
        <f t="shared" si="0"/>
        <v>1.0505082007838409</v>
      </c>
      <c r="F29" s="36" t="str">
        <f t="shared" si="1"/>
        <v>-</v>
      </c>
    </row>
    <row r="30" spans="1:6" x14ac:dyDescent="0.25">
      <c r="A30" s="34" t="s">
        <v>151</v>
      </c>
      <c r="B30" s="35">
        <v>3200</v>
      </c>
      <c r="C30" s="35"/>
      <c r="D30" s="35">
        <v>3636.53</v>
      </c>
      <c r="E30" s="36">
        <f t="shared" si="0"/>
        <v>1.1364156250000002</v>
      </c>
      <c r="F30" s="36" t="str">
        <f t="shared" si="1"/>
        <v>-</v>
      </c>
    </row>
    <row r="31" spans="1:6" x14ac:dyDescent="0.25">
      <c r="A31" s="34" t="s">
        <v>152</v>
      </c>
      <c r="B31" s="35">
        <v>18183.61</v>
      </c>
      <c r="C31" s="35"/>
      <c r="D31" s="35">
        <v>19102.080000000002</v>
      </c>
      <c r="E31" s="36">
        <f t="shared" si="0"/>
        <v>1.0505108721535494</v>
      </c>
      <c r="F31" s="36" t="str">
        <f t="shared" si="1"/>
        <v>-</v>
      </c>
    </row>
    <row r="32" spans="1:6" x14ac:dyDescent="0.25">
      <c r="A32" s="53" t="s">
        <v>153</v>
      </c>
      <c r="B32" s="54">
        <f>SUBTOTAL(9,B33:B56)</f>
        <v>30962.55</v>
      </c>
      <c r="C32" s="54">
        <v>121874</v>
      </c>
      <c r="D32" s="54">
        <f>SUBTOTAL(9,D33:D56)</f>
        <v>44533.740000000005</v>
      </c>
      <c r="E32" s="55">
        <f t="shared" si="0"/>
        <v>1.4383098291322907</v>
      </c>
      <c r="F32" s="55">
        <f t="shared" si="1"/>
        <v>0.36540804437369745</v>
      </c>
    </row>
    <row r="33" spans="1:6" x14ac:dyDescent="0.25">
      <c r="A33" s="34" t="s">
        <v>154</v>
      </c>
      <c r="B33" s="35">
        <v>581.80999999999995</v>
      </c>
      <c r="C33" s="35"/>
      <c r="D33" s="35">
        <v>353.5</v>
      </c>
      <c r="E33" s="36">
        <f t="shared" si="0"/>
        <v>0.60758666918753546</v>
      </c>
      <c r="F33" s="36" t="str">
        <f t="shared" si="1"/>
        <v>-</v>
      </c>
    </row>
    <row r="34" spans="1:6" x14ac:dyDescent="0.25">
      <c r="A34" s="34" t="s">
        <v>155</v>
      </c>
      <c r="B34" s="35">
        <v>2588.21</v>
      </c>
      <c r="C34" s="35"/>
      <c r="D34" s="35">
        <v>4271.3999999999996</v>
      </c>
      <c r="E34" s="36">
        <f t="shared" si="0"/>
        <v>1.6503297645863355</v>
      </c>
      <c r="F34" s="36" t="str">
        <f t="shared" si="1"/>
        <v>-</v>
      </c>
    </row>
    <row r="35" spans="1:6" x14ac:dyDescent="0.25">
      <c r="A35" s="34" t="s">
        <v>156</v>
      </c>
      <c r="B35" s="35">
        <v>895</v>
      </c>
      <c r="C35" s="35"/>
      <c r="D35" s="35">
        <v>1137.5</v>
      </c>
      <c r="E35" s="36">
        <f t="shared" si="0"/>
        <v>1.270949720670391</v>
      </c>
      <c r="F35" s="36" t="str">
        <f t="shared" si="1"/>
        <v>-</v>
      </c>
    </row>
    <row r="36" spans="1:6" x14ac:dyDescent="0.25">
      <c r="A36" s="34" t="s">
        <v>157</v>
      </c>
      <c r="B36" s="35">
        <v>0</v>
      </c>
      <c r="C36" s="35"/>
      <c r="D36" s="35">
        <v>0</v>
      </c>
      <c r="E36" s="36" t="str">
        <f t="shared" si="0"/>
        <v>-</v>
      </c>
      <c r="F36" s="36" t="str">
        <f t="shared" si="1"/>
        <v>-</v>
      </c>
    </row>
    <row r="37" spans="1:6" x14ac:dyDescent="0.25">
      <c r="A37" s="34" t="s">
        <v>158</v>
      </c>
      <c r="B37" s="35">
        <v>1394.16</v>
      </c>
      <c r="C37" s="35"/>
      <c r="D37" s="35">
        <v>1457.96</v>
      </c>
      <c r="E37" s="36">
        <f t="shared" si="0"/>
        <v>1.0457623228323865</v>
      </c>
      <c r="F37" s="36" t="str">
        <f t="shared" si="1"/>
        <v>-</v>
      </c>
    </row>
    <row r="38" spans="1:6" x14ac:dyDescent="0.25">
      <c r="A38" s="34" t="s">
        <v>159</v>
      </c>
      <c r="B38" s="35">
        <v>341.08</v>
      </c>
      <c r="C38" s="35"/>
      <c r="D38" s="35">
        <v>346.2</v>
      </c>
      <c r="E38" s="36">
        <f t="shared" si="0"/>
        <v>1.0150111410812712</v>
      </c>
      <c r="F38" s="36" t="str">
        <f t="shared" si="1"/>
        <v>-</v>
      </c>
    </row>
    <row r="39" spans="1:6" x14ac:dyDescent="0.25">
      <c r="A39" s="34" t="s">
        <v>160</v>
      </c>
      <c r="B39" s="35">
        <v>6171.28</v>
      </c>
      <c r="C39" s="35"/>
      <c r="D39" s="35">
        <v>8453.08</v>
      </c>
      <c r="E39" s="36">
        <f t="shared" si="0"/>
        <v>1.3697450123799277</v>
      </c>
      <c r="F39" s="36" t="str">
        <f t="shared" si="1"/>
        <v>-</v>
      </c>
    </row>
    <row r="40" spans="1:6" x14ac:dyDescent="0.25">
      <c r="A40" s="34" t="s">
        <v>161</v>
      </c>
      <c r="B40" s="35">
        <v>489.35</v>
      </c>
      <c r="C40" s="35"/>
      <c r="D40" s="35">
        <v>0</v>
      </c>
      <c r="E40" s="36">
        <f t="shared" si="0"/>
        <v>0</v>
      </c>
      <c r="F40" s="36" t="str">
        <f t="shared" si="1"/>
        <v>-</v>
      </c>
    </row>
    <row r="41" spans="1:6" x14ac:dyDescent="0.25">
      <c r="A41" s="34" t="s">
        <v>162</v>
      </c>
      <c r="B41" s="35">
        <v>718.91</v>
      </c>
      <c r="C41" s="35"/>
      <c r="D41" s="35">
        <v>291.25</v>
      </c>
      <c r="E41" s="36">
        <f t="shared" si="0"/>
        <v>0.40512720646534339</v>
      </c>
      <c r="F41" s="36" t="str">
        <f t="shared" si="1"/>
        <v>-</v>
      </c>
    </row>
    <row r="42" spans="1:6" x14ac:dyDescent="0.25">
      <c r="A42" s="34" t="s">
        <v>163</v>
      </c>
      <c r="B42" s="35">
        <v>178.01</v>
      </c>
      <c r="C42" s="35"/>
      <c r="D42" s="35">
        <v>0</v>
      </c>
      <c r="E42" s="36">
        <f t="shared" si="0"/>
        <v>0</v>
      </c>
      <c r="F42" s="36" t="str">
        <f t="shared" si="1"/>
        <v>-</v>
      </c>
    </row>
    <row r="43" spans="1:6" x14ac:dyDescent="0.25">
      <c r="A43" s="34" t="s">
        <v>164</v>
      </c>
      <c r="B43" s="35">
        <v>1505.74</v>
      </c>
      <c r="C43" s="35"/>
      <c r="D43" s="35">
        <v>1283.3800000000001</v>
      </c>
      <c r="E43" s="36">
        <f t="shared" si="0"/>
        <v>0.85232510260735594</v>
      </c>
      <c r="F43" s="36" t="str">
        <f t="shared" si="1"/>
        <v>-</v>
      </c>
    </row>
    <row r="44" spans="1:6" x14ac:dyDescent="0.25">
      <c r="A44" s="34" t="s">
        <v>165</v>
      </c>
      <c r="B44" s="35">
        <v>2577.71</v>
      </c>
      <c r="C44" s="35"/>
      <c r="D44" s="35">
        <v>14551.42</v>
      </c>
      <c r="E44" s="36">
        <f t="shared" si="0"/>
        <v>5.6450958408820231</v>
      </c>
      <c r="F44" s="36" t="str">
        <f t="shared" si="1"/>
        <v>-</v>
      </c>
    </row>
    <row r="45" spans="1:6" x14ac:dyDescent="0.25">
      <c r="A45" s="34" t="s">
        <v>166</v>
      </c>
      <c r="B45" s="35">
        <v>212.5</v>
      </c>
      <c r="C45" s="35"/>
      <c r="D45" s="35">
        <v>1125</v>
      </c>
      <c r="E45" s="36">
        <f t="shared" si="0"/>
        <v>5.2941176470588234</v>
      </c>
      <c r="F45" s="36" t="str">
        <f t="shared" si="1"/>
        <v>-</v>
      </c>
    </row>
    <row r="46" spans="1:6" x14ac:dyDescent="0.25">
      <c r="A46" s="34" t="s">
        <v>167</v>
      </c>
      <c r="B46" s="35">
        <v>2941.79</v>
      </c>
      <c r="C46" s="35"/>
      <c r="D46" s="35">
        <v>2793.49</v>
      </c>
      <c r="E46" s="36">
        <f t="shared" si="0"/>
        <v>0.94958851583559667</v>
      </c>
      <c r="F46" s="36" t="str">
        <f t="shared" si="1"/>
        <v>-</v>
      </c>
    </row>
    <row r="47" spans="1:6" x14ac:dyDescent="0.25">
      <c r="A47" s="34" t="s">
        <v>168</v>
      </c>
      <c r="B47" s="35">
        <v>2256.3000000000002</v>
      </c>
      <c r="C47" s="35"/>
      <c r="D47" s="35">
        <v>2707.56</v>
      </c>
      <c r="E47" s="36">
        <f t="shared" si="0"/>
        <v>1.2</v>
      </c>
      <c r="F47" s="36" t="str">
        <f t="shared" si="1"/>
        <v>-</v>
      </c>
    </row>
    <row r="48" spans="1:6" x14ac:dyDescent="0.25">
      <c r="A48" s="34" t="s">
        <v>169</v>
      </c>
      <c r="B48" s="35">
        <v>0</v>
      </c>
      <c r="C48" s="35"/>
      <c r="D48" s="35">
        <v>0</v>
      </c>
      <c r="E48" s="36" t="str">
        <f t="shared" si="0"/>
        <v>-</v>
      </c>
      <c r="F48" s="36" t="str">
        <f t="shared" si="1"/>
        <v>-</v>
      </c>
    </row>
    <row r="49" spans="1:6" x14ac:dyDescent="0.25">
      <c r="A49" s="34" t="s">
        <v>170</v>
      </c>
      <c r="B49" s="35">
        <v>3575.71</v>
      </c>
      <c r="C49" s="35"/>
      <c r="D49" s="35">
        <v>949.3</v>
      </c>
      <c r="E49" s="36">
        <f t="shared" si="0"/>
        <v>0.26548573570004275</v>
      </c>
      <c r="F49" s="36" t="str">
        <f t="shared" si="1"/>
        <v>-</v>
      </c>
    </row>
    <row r="50" spans="1:6" x14ac:dyDescent="0.25">
      <c r="A50" s="34" t="s">
        <v>171</v>
      </c>
      <c r="B50" s="35">
        <v>3213.87</v>
      </c>
      <c r="C50" s="35"/>
      <c r="D50" s="35">
        <v>3882.98</v>
      </c>
      <c r="E50" s="36">
        <f t="shared" si="0"/>
        <v>1.2081944820418997</v>
      </c>
      <c r="F50" s="36" t="str">
        <f t="shared" si="1"/>
        <v>-</v>
      </c>
    </row>
    <row r="51" spans="1:6" x14ac:dyDescent="0.25">
      <c r="A51" s="34" t="s">
        <v>172</v>
      </c>
      <c r="B51" s="35">
        <v>0</v>
      </c>
      <c r="C51" s="35"/>
      <c r="D51" s="35">
        <v>0</v>
      </c>
      <c r="E51" s="36" t="str">
        <f t="shared" si="0"/>
        <v>-</v>
      </c>
      <c r="F51" s="36" t="str">
        <f t="shared" si="1"/>
        <v>-</v>
      </c>
    </row>
    <row r="52" spans="1:6" x14ac:dyDescent="0.25">
      <c r="A52" s="34" t="s">
        <v>173</v>
      </c>
      <c r="B52" s="35">
        <v>406.41</v>
      </c>
      <c r="C52" s="35"/>
      <c r="D52" s="35">
        <v>279</v>
      </c>
      <c r="E52" s="36">
        <f t="shared" si="0"/>
        <v>0.68649885583524028</v>
      </c>
      <c r="F52" s="36" t="str">
        <f t="shared" si="1"/>
        <v>-</v>
      </c>
    </row>
    <row r="53" spans="1:6" x14ac:dyDescent="0.25">
      <c r="A53" s="34" t="s">
        <v>174</v>
      </c>
      <c r="B53" s="35">
        <v>563.96</v>
      </c>
      <c r="C53" s="35"/>
      <c r="D53" s="35">
        <v>500</v>
      </c>
      <c r="E53" s="36">
        <f t="shared" si="0"/>
        <v>0.88658770125540809</v>
      </c>
      <c r="F53" s="36" t="str">
        <f t="shared" si="1"/>
        <v>-</v>
      </c>
    </row>
    <row r="54" spans="1:6" x14ac:dyDescent="0.25">
      <c r="A54" s="34" t="s">
        <v>175</v>
      </c>
      <c r="B54" s="35">
        <v>152</v>
      </c>
      <c r="C54" s="35"/>
      <c r="D54" s="35">
        <v>87</v>
      </c>
      <c r="E54" s="36">
        <f t="shared" si="0"/>
        <v>0.57236842105263153</v>
      </c>
      <c r="F54" s="36" t="str">
        <f t="shared" si="1"/>
        <v>-</v>
      </c>
    </row>
    <row r="55" spans="1:6" x14ac:dyDescent="0.25">
      <c r="A55" s="34" t="s">
        <v>176</v>
      </c>
      <c r="B55" s="35">
        <v>0</v>
      </c>
      <c r="C55" s="35"/>
      <c r="D55" s="35">
        <v>63.72</v>
      </c>
      <c r="E55" s="36" t="str">
        <f t="shared" si="0"/>
        <v>-</v>
      </c>
      <c r="F55" s="36" t="str">
        <f t="shared" si="1"/>
        <v>-</v>
      </c>
    </row>
    <row r="56" spans="1:6" x14ac:dyDescent="0.25">
      <c r="A56" s="34" t="s">
        <v>177</v>
      </c>
      <c r="B56" s="35">
        <v>198.75</v>
      </c>
      <c r="C56" s="35"/>
      <c r="D56" s="35">
        <v>0</v>
      </c>
      <c r="E56" s="36">
        <f t="shared" si="0"/>
        <v>0</v>
      </c>
      <c r="F56" s="36" t="str">
        <f t="shared" si="1"/>
        <v>-</v>
      </c>
    </row>
    <row r="57" spans="1:6" x14ac:dyDescent="0.25">
      <c r="A57" s="53" t="s">
        <v>178</v>
      </c>
      <c r="B57" s="54">
        <f>SUBTOTAL(9,B58:B59)</f>
        <v>337.45</v>
      </c>
      <c r="C57" s="54">
        <v>1250</v>
      </c>
      <c r="D57" s="54">
        <f>SUBTOTAL(9,D58:D59)</f>
        <v>361.38</v>
      </c>
      <c r="E57" s="55">
        <f t="shared" ref="E57:E89" si="2">IF(B57&lt;&gt;0,D57/B57,"-")</f>
        <v>1.0709142095125204</v>
      </c>
      <c r="F57" s="55">
        <f t="shared" ref="F57:F89" si="3">IF(C57&lt;&gt;0,D57/C57,"-")</f>
        <v>0.28910399999999997</v>
      </c>
    </row>
    <row r="58" spans="1:6" x14ac:dyDescent="0.25">
      <c r="A58" s="34" t="s">
        <v>179</v>
      </c>
      <c r="B58" s="35">
        <v>337.45</v>
      </c>
      <c r="C58" s="35"/>
      <c r="D58" s="35">
        <v>361.38</v>
      </c>
      <c r="E58" s="36">
        <f t="shared" si="2"/>
        <v>1.0709142095125204</v>
      </c>
      <c r="F58" s="36" t="str">
        <f t="shared" si="3"/>
        <v>-</v>
      </c>
    </row>
    <row r="59" spans="1:6" x14ac:dyDescent="0.25">
      <c r="A59" s="34" t="s">
        <v>180</v>
      </c>
      <c r="B59" s="35">
        <v>0</v>
      </c>
      <c r="C59" s="35"/>
      <c r="D59" s="35">
        <v>0</v>
      </c>
      <c r="E59" s="36" t="str">
        <f t="shared" si="2"/>
        <v>-</v>
      </c>
      <c r="F59" s="36" t="str">
        <f t="shared" si="3"/>
        <v>-</v>
      </c>
    </row>
    <row r="60" spans="1:6" x14ac:dyDescent="0.25">
      <c r="A60" s="53" t="s">
        <v>181</v>
      </c>
      <c r="B60" s="54">
        <f>SUBTOTAL(9,B61:B63)</f>
        <v>0</v>
      </c>
      <c r="C60" s="54">
        <v>16320</v>
      </c>
      <c r="D60" s="54">
        <f>SUBTOTAL(9,D61:D63)</f>
        <v>435.7</v>
      </c>
      <c r="E60" s="55" t="str">
        <f t="shared" si="2"/>
        <v>-</v>
      </c>
      <c r="F60" s="55">
        <f t="shared" si="3"/>
        <v>2.6697303921568626E-2</v>
      </c>
    </row>
    <row r="61" spans="1:6" x14ac:dyDescent="0.25">
      <c r="A61" s="34" t="s">
        <v>182</v>
      </c>
      <c r="B61" s="35">
        <v>0</v>
      </c>
      <c r="C61" s="35"/>
      <c r="D61" s="35">
        <v>0</v>
      </c>
      <c r="E61" s="36" t="str">
        <f t="shared" si="2"/>
        <v>-</v>
      </c>
      <c r="F61" s="36" t="str">
        <f t="shared" si="3"/>
        <v>-</v>
      </c>
    </row>
    <row r="62" spans="1:6" x14ac:dyDescent="0.25">
      <c r="A62" s="34" t="s">
        <v>183</v>
      </c>
      <c r="B62" s="35">
        <v>0</v>
      </c>
      <c r="C62" s="35"/>
      <c r="D62" s="35">
        <v>0</v>
      </c>
      <c r="E62" s="36" t="str">
        <f t="shared" si="2"/>
        <v>-</v>
      </c>
      <c r="F62" s="36" t="str">
        <f t="shared" si="3"/>
        <v>-</v>
      </c>
    </row>
    <row r="63" spans="1:6" x14ac:dyDescent="0.25">
      <c r="A63" s="34" t="s">
        <v>184</v>
      </c>
      <c r="B63" s="35">
        <v>0</v>
      </c>
      <c r="C63" s="35"/>
      <c r="D63" s="35">
        <v>435.7</v>
      </c>
      <c r="E63" s="36" t="str">
        <f t="shared" si="2"/>
        <v>-</v>
      </c>
      <c r="F63" s="36" t="str">
        <f t="shared" si="3"/>
        <v>-</v>
      </c>
    </row>
    <row r="64" spans="1:6" x14ac:dyDescent="0.25">
      <c r="A64" s="47" t="s">
        <v>185</v>
      </c>
      <c r="B64" s="48">
        <f>SUBTOTAL(9,B67:B75)</f>
        <v>1938303.1500000001</v>
      </c>
      <c r="C64" s="48">
        <v>2026600</v>
      </c>
      <c r="D64" s="48">
        <f>SUBTOTAL(9,D67:D75)</f>
        <v>1414787.1199999999</v>
      </c>
      <c r="E64" s="49">
        <f t="shared" si="2"/>
        <v>0.72991013815356998</v>
      </c>
      <c r="F64" s="49">
        <f t="shared" si="3"/>
        <v>0.69810871410243747</v>
      </c>
    </row>
    <row r="65" spans="1:6" x14ac:dyDescent="0.25">
      <c r="A65" s="50" t="s">
        <v>148</v>
      </c>
      <c r="B65" s="51">
        <f>SUBTOTAL(9,B67:B75)</f>
        <v>1938303.1500000001</v>
      </c>
      <c r="C65" s="51">
        <v>2026600</v>
      </c>
      <c r="D65" s="51">
        <f>SUBTOTAL(9,D67:D75)</f>
        <v>1414787.1199999999</v>
      </c>
      <c r="E65" s="52">
        <f t="shared" si="2"/>
        <v>0.72991013815356998</v>
      </c>
      <c r="F65" s="52">
        <f t="shared" si="3"/>
        <v>0.69810871410243747</v>
      </c>
    </row>
    <row r="66" spans="1:6" x14ac:dyDescent="0.25">
      <c r="A66" s="53" t="s">
        <v>153</v>
      </c>
      <c r="B66" s="54">
        <f>SUBTOTAL(9,B67:B73)</f>
        <v>12357.81</v>
      </c>
      <c r="C66" s="54">
        <v>26600</v>
      </c>
      <c r="D66" s="54">
        <f>SUBTOTAL(9,D67:D73)</f>
        <v>11278.720000000001</v>
      </c>
      <c r="E66" s="55">
        <f t="shared" si="2"/>
        <v>0.91267951198472885</v>
      </c>
      <c r="F66" s="55">
        <f t="shared" si="3"/>
        <v>0.42401203007518801</v>
      </c>
    </row>
    <row r="67" spans="1:6" x14ac:dyDescent="0.25">
      <c r="A67" s="34" t="s">
        <v>154</v>
      </c>
      <c r="B67" s="35">
        <v>771.43</v>
      </c>
      <c r="C67" s="35"/>
      <c r="D67" s="35">
        <v>1827.63</v>
      </c>
      <c r="E67" s="36">
        <f t="shared" si="2"/>
        <v>2.3691456126933099</v>
      </c>
      <c r="F67" s="36" t="str">
        <f t="shared" si="3"/>
        <v>-</v>
      </c>
    </row>
    <row r="68" spans="1:6" x14ac:dyDescent="0.25">
      <c r="A68" s="34" t="s">
        <v>158</v>
      </c>
      <c r="B68" s="35">
        <v>93.39</v>
      </c>
      <c r="C68" s="35"/>
      <c r="D68" s="35">
        <v>768.37</v>
      </c>
      <c r="E68" s="36">
        <f t="shared" si="2"/>
        <v>8.2275404218867116</v>
      </c>
      <c r="F68" s="36" t="str">
        <f t="shared" si="3"/>
        <v>-</v>
      </c>
    </row>
    <row r="69" spans="1:6" x14ac:dyDescent="0.25">
      <c r="A69" s="57" t="s">
        <v>198</v>
      </c>
      <c r="B69" s="35">
        <v>162.91</v>
      </c>
      <c r="C69" s="35"/>
      <c r="D69" s="35"/>
      <c r="E69" s="36"/>
      <c r="F69" s="36"/>
    </row>
    <row r="70" spans="1:6" x14ac:dyDescent="0.25">
      <c r="A70" s="34" t="s">
        <v>165</v>
      </c>
      <c r="B70" s="35">
        <v>4000</v>
      </c>
      <c r="C70" s="35"/>
      <c r="D70" s="35">
        <v>0</v>
      </c>
      <c r="E70" s="36">
        <f t="shared" si="2"/>
        <v>0</v>
      </c>
      <c r="F70" s="36" t="str">
        <f t="shared" si="3"/>
        <v>-</v>
      </c>
    </row>
    <row r="71" spans="1:6" x14ac:dyDescent="0.25">
      <c r="A71" s="34" t="s">
        <v>169</v>
      </c>
      <c r="B71" s="35">
        <v>4755.3999999999996</v>
      </c>
      <c r="C71" s="35"/>
      <c r="D71" s="35">
        <v>5362.27</v>
      </c>
      <c r="E71" s="36">
        <f t="shared" si="2"/>
        <v>1.1276170248559534</v>
      </c>
      <c r="F71" s="36" t="str">
        <f t="shared" si="3"/>
        <v>-</v>
      </c>
    </row>
    <row r="72" spans="1:6" x14ac:dyDescent="0.25">
      <c r="A72" s="34" t="s">
        <v>171</v>
      </c>
      <c r="B72" s="35">
        <v>2242.46</v>
      </c>
      <c r="C72" s="35"/>
      <c r="D72" s="35">
        <v>2883.95</v>
      </c>
      <c r="E72" s="36">
        <f t="shared" si="2"/>
        <v>1.2860653032830016</v>
      </c>
      <c r="F72" s="36" t="str">
        <f t="shared" si="3"/>
        <v>-</v>
      </c>
    </row>
    <row r="73" spans="1:6" x14ac:dyDescent="0.25">
      <c r="A73" s="34" t="s">
        <v>174</v>
      </c>
      <c r="B73" s="35">
        <v>332.22</v>
      </c>
      <c r="C73" s="35"/>
      <c r="D73" s="35">
        <v>436.5</v>
      </c>
      <c r="E73" s="36">
        <f t="shared" si="2"/>
        <v>1.3138883872132923</v>
      </c>
      <c r="F73" s="36" t="str">
        <f t="shared" si="3"/>
        <v>-</v>
      </c>
    </row>
    <row r="74" spans="1:6" x14ac:dyDescent="0.25">
      <c r="A74" s="53" t="s">
        <v>181</v>
      </c>
      <c r="B74" s="54">
        <f>SUBTOTAL(9,B75:B75)</f>
        <v>1925945.34</v>
      </c>
      <c r="C74" s="54">
        <v>2000000</v>
      </c>
      <c r="D74" s="54">
        <f>SUBTOTAL(9,D75:D75)</f>
        <v>1403508.4</v>
      </c>
      <c r="E74" s="55">
        <f t="shared" si="2"/>
        <v>0.72873740020056843</v>
      </c>
      <c r="F74" s="55">
        <f t="shared" si="3"/>
        <v>0.70175419999999999</v>
      </c>
    </row>
    <row r="75" spans="1:6" x14ac:dyDescent="0.25">
      <c r="A75" s="34" t="s">
        <v>186</v>
      </c>
      <c r="B75" s="35">
        <v>1925945.34</v>
      </c>
      <c r="C75" s="35"/>
      <c r="D75" s="35">
        <v>1403508.4</v>
      </c>
      <c r="E75" s="36">
        <f t="shared" si="2"/>
        <v>0.72873740020056843</v>
      </c>
      <c r="F75" s="36" t="str">
        <f t="shared" si="3"/>
        <v>-</v>
      </c>
    </row>
    <row r="76" spans="1:6" x14ac:dyDescent="0.25">
      <c r="A76" s="47" t="s">
        <v>187</v>
      </c>
      <c r="B76" s="48">
        <f>SUBTOTAL(9,B79:B140)</f>
        <v>30684</v>
      </c>
      <c r="C76" s="48">
        <v>98715</v>
      </c>
      <c r="D76" s="48">
        <f>SUBTOTAL(9,D79:D140)</f>
        <v>57558.29</v>
      </c>
      <c r="E76" s="49">
        <f t="shared" si="2"/>
        <v>1.875840503193847</v>
      </c>
      <c r="F76" s="49">
        <f t="shared" si="3"/>
        <v>0.58307541913589622</v>
      </c>
    </row>
    <row r="77" spans="1:6" x14ac:dyDescent="0.25">
      <c r="A77" s="50" t="s">
        <v>188</v>
      </c>
      <c r="B77" s="51">
        <f>SUBTOTAL(9,B79:B103)</f>
        <v>13320.72</v>
      </c>
      <c r="C77" s="51">
        <v>29622</v>
      </c>
      <c r="D77" s="51">
        <f>SUBTOTAL(9,D79:D103)</f>
        <v>17615.63</v>
      </c>
      <c r="E77" s="52">
        <f t="shared" si="2"/>
        <v>1.3224232624062364</v>
      </c>
      <c r="F77" s="52">
        <f t="shared" si="3"/>
        <v>0.59468064276551214</v>
      </c>
    </row>
    <row r="78" spans="1:6" x14ac:dyDescent="0.25">
      <c r="A78" s="53" t="s">
        <v>149</v>
      </c>
      <c r="B78" s="54">
        <f>SUBTOTAL(9,B79:B79)</f>
        <v>400</v>
      </c>
      <c r="C78" s="54">
        <v>450</v>
      </c>
      <c r="D78" s="54">
        <f>SUBTOTAL(9,D79:D79)</f>
        <v>3550</v>
      </c>
      <c r="E78" s="55">
        <f t="shared" si="2"/>
        <v>8.875</v>
      </c>
      <c r="F78" s="55">
        <f t="shared" si="3"/>
        <v>7.8888888888888893</v>
      </c>
    </row>
    <row r="79" spans="1:6" x14ac:dyDescent="0.25">
      <c r="A79" s="34" t="s">
        <v>151</v>
      </c>
      <c r="B79" s="35">
        <v>400</v>
      </c>
      <c r="C79" s="35"/>
      <c r="D79" s="35">
        <v>3550</v>
      </c>
      <c r="E79" s="36">
        <f t="shared" si="2"/>
        <v>8.875</v>
      </c>
      <c r="F79" s="36" t="str">
        <f t="shared" si="3"/>
        <v>-</v>
      </c>
    </row>
    <row r="80" spans="1:6" x14ac:dyDescent="0.25">
      <c r="A80" s="53" t="s">
        <v>153</v>
      </c>
      <c r="B80" s="54">
        <f>SUBTOTAL(9,B81:B96)</f>
        <v>12842.14</v>
      </c>
      <c r="C80" s="54">
        <v>28507</v>
      </c>
      <c r="D80" s="54">
        <f>SUBTOTAL(9,D81:D96)</f>
        <v>9013.8499999999985</v>
      </c>
      <c r="E80" s="55">
        <f t="shared" si="2"/>
        <v>0.70189625716586168</v>
      </c>
      <c r="F80" s="55">
        <f t="shared" si="3"/>
        <v>0.31619777598484577</v>
      </c>
    </row>
    <row r="81" spans="1:6" x14ac:dyDescent="0.25">
      <c r="A81" s="34" t="s">
        <v>154</v>
      </c>
      <c r="B81" s="35">
        <v>181.2</v>
      </c>
      <c r="C81" s="35"/>
      <c r="D81" s="35">
        <v>148</v>
      </c>
      <c r="E81" s="36">
        <f t="shared" si="2"/>
        <v>0.81677704194260492</v>
      </c>
      <c r="F81" s="36" t="str">
        <f t="shared" si="3"/>
        <v>-</v>
      </c>
    </row>
    <row r="82" spans="1:6" x14ac:dyDescent="0.25">
      <c r="A82" s="34" t="s">
        <v>155</v>
      </c>
      <c r="B82" s="35">
        <v>0</v>
      </c>
      <c r="C82" s="35"/>
      <c r="D82" s="35">
        <v>0</v>
      </c>
      <c r="E82" s="36" t="str">
        <f t="shared" si="2"/>
        <v>-</v>
      </c>
      <c r="F82" s="36" t="str">
        <f t="shared" si="3"/>
        <v>-</v>
      </c>
    </row>
    <row r="83" spans="1:6" x14ac:dyDescent="0.25">
      <c r="A83" s="34" t="s">
        <v>156</v>
      </c>
      <c r="B83" s="35">
        <v>0</v>
      </c>
      <c r="C83" s="35"/>
      <c r="D83" s="35">
        <v>0</v>
      </c>
      <c r="E83" s="36" t="str">
        <f t="shared" si="2"/>
        <v>-</v>
      </c>
      <c r="F83" s="36" t="str">
        <f t="shared" si="3"/>
        <v>-</v>
      </c>
    </row>
    <row r="84" spans="1:6" x14ac:dyDescent="0.25">
      <c r="A84" s="34" t="s">
        <v>158</v>
      </c>
      <c r="B84" s="35">
        <v>0</v>
      </c>
      <c r="C84" s="35"/>
      <c r="D84" s="35">
        <v>80.650000000000006</v>
      </c>
      <c r="E84" s="36" t="str">
        <f t="shared" si="2"/>
        <v>-</v>
      </c>
      <c r="F84" s="36" t="str">
        <f t="shared" si="3"/>
        <v>-</v>
      </c>
    </row>
    <row r="85" spans="1:6" x14ac:dyDescent="0.25">
      <c r="A85" s="34" t="s">
        <v>159</v>
      </c>
      <c r="B85" s="35">
        <v>8446.6299999999992</v>
      </c>
      <c r="C85" s="35"/>
      <c r="D85" s="35">
        <v>7379.74</v>
      </c>
      <c r="E85" s="36">
        <f t="shared" si="2"/>
        <v>0.87369045406274459</v>
      </c>
      <c r="F85" s="36" t="str">
        <f t="shared" si="3"/>
        <v>-</v>
      </c>
    </row>
    <row r="86" spans="1:6" x14ac:dyDescent="0.25">
      <c r="A86" s="34" t="s">
        <v>160</v>
      </c>
      <c r="B86" s="35">
        <v>0</v>
      </c>
      <c r="C86" s="35"/>
      <c r="D86" s="35">
        <v>0</v>
      </c>
      <c r="E86" s="36" t="str">
        <f t="shared" si="2"/>
        <v>-</v>
      </c>
      <c r="F86" s="36" t="str">
        <f t="shared" si="3"/>
        <v>-</v>
      </c>
    </row>
    <row r="87" spans="1:6" x14ac:dyDescent="0.25">
      <c r="A87" s="34" t="s">
        <v>162</v>
      </c>
      <c r="B87" s="35">
        <v>166.9</v>
      </c>
      <c r="C87" s="35"/>
      <c r="D87" s="35">
        <v>0</v>
      </c>
      <c r="E87" s="36">
        <f t="shared" si="2"/>
        <v>0</v>
      </c>
      <c r="F87" s="36" t="str">
        <f t="shared" si="3"/>
        <v>-</v>
      </c>
    </row>
    <row r="88" spans="1:6" x14ac:dyDescent="0.25">
      <c r="A88" s="34" t="s">
        <v>164</v>
      </c>
      <c r="B88" s="35">
        <v>85.09</v>
      </c>
      <c r="C88" s="35"/>
      <c r="D88" s="35">
        <v>0</v>
      </c>
      <c r="E88" s="36">
        <f t="shared" si="2"/>
        <v>0</v>
      </c>
      <c r="F88" s="36" t="str">
        <f t="shared" si="3"/>
        <v>-</v>
      </c>
    </row>
    <row r="89" spans="1:6" x14ac:dyDescent="0.25">
      <c r="A89" s="34" t="s">
        <v>166</v>
      </c>
      <c r="B89" s="35">
        <v>16.25</v>
      </c>
      <c r="C89" s="35"/>
      <c r="D89" s="35">
        <v>0</v>
      </c>
      <c r="E89" s="36">
        <f t="shared" si="2"/>
        <v>0</v>
      </c>
      <c r="F89" s="36" t="str">
        <f t="shared" si="3"/>
        <v>-</v>
      </c>
    </row>
    <row r="90" spans="1:6" x14ac:dyDescent="0.25">
      <c r="A90" s="57" t="s">
        <v>199</v>
      </c>
      <c r="B90" s="35">
        <v>53.78</v>
      </c>
      <c r="C90" s="35"/>
      <c r="D90" s="35"/>
      <c r="E90" s="36"/>
      <c r="F90" s="36"/>
    </row>
    <row r="91" spans="1:6" x14ac:dyDescent="0.25">
      <c r="A91" s="34" t="s">
        <v>168</v>
      </c>
      <c r="B91" s="35">
        <v>0</v>
      </c>
      <c r="C91" s="35"/>
      <c r="D91" s="35">
        <v>250</v>
      </c>
      <c r="E91" s="36" t="str">
        <f t="shared" ref="E91:E122" si="4">IF(B91&lt;&gt;0,D91/B91,"-")</f>
        <v>-</v>
      </c>
      <c r="F91" s="36" t="str">
        <f t="shared" ref="F91:F122" si="5">IF(C91&lt;&gt;0,D91/C91,"-")</f>
        <v>-</v>
      </c>
    </row>
    <row r="92" spans="1:6" x14ac:dyDescent="0.25">
      <c r="A92" s="34" t="s">
        <v>169</v>
      </c>
      <c r="B92" s="35">
        <v>1025</v>
      </c>
      <c r="C92" s="35"/>
      <c r="D92" s="35">
        <v>0</v>
      </c>
      <c r="E92" s="36">
        <f t="shared" si="4"/>
        <v>0</v>
      </c>
      <c r="F92" s="36" t="str">
        <f t="shared" si="5"/>
        <v>-</v>
      </c>
    </row>
    <row r="93" spans="1:6" x14ac:dyDescent="0.25">
      <c r="A93" s="34" t="s">
        <v>171</v>
      </c>
      <c r="B93" s="35">
        <v>627.25</v>
      </c>
      <c r="C93" s="35"/>
      <c r="D93" s="35">
        <v>94</v>
      </c>
      <c r="E93" s="36">
        <f t="shared" si="4"/>
        <v>0.14986050219210842</v>
      </c>
      <c r="F93" s="36" t="str">
        <f t="shared" si="5"/>
        <v>-</v>
      </c>
    </row>
    <row r="94" spans="1:6" x14ac:dyDescent="0.25">
      <c r="A94" s="34" t="s">
        <v>174</v>
      </c>
      <c r="B94" s="35">
        <v>0</v>
      </c>
      <c r="C94" s="35"/>
      <c r="D94" s="35">
        <v>70.36</v>
      </c>
      <c r="E94" s="36" t="str">
        <f t="shared" si="4"/>
        <v>-</v>
      </c>
      <c r="F94" s="36" t="str">
        <f t="shared" si="5"/>
        <v>-</v>
      </c>
    </row>
    <row r="95" spans="1:6" x14ac:dyDescent="0.25">
      <c r="A95" s="34" t="s">
        <v>189</v>
      </c>
      <c r="B95" s="35">
        <v>961.97</v>
      </c>
      <c r="C95" s="35"/>
      <c r="D95" s="35">
        <v>791.1</v>
      </c>
      <c r="E95" s="36">
        <f t="shared" si="4"/>
        <v>0.82237491813674024</v>
      </c>
      <c r="F95" s="36" t="str">
        <f t="shared" si="5"/>
        <v>-</v>
      </c>
    </row>
    <row r="96" spans="1:6" x14ac:dyDescent="0.25">
      <c r="A96" s="34" t="s">
        <v>177</v>
      </c>
      <c r="B96" s="35">
        <v>1278.07</v>
      </c>
      <c r="C96" s="35"/>
      <c r="D96" s="35">
        <v>200</v>
      </c>
      <c r="E96" s="36">
        <f t="shared" si="4"/>
        <v>0.15648595147370645</v>
      </c>
      <c r="F96" s="36" t="str">
        <f t="shared" si="5"/>
        <v>-</v>
      </c>
    </row>
    <row r="97" spans="1:6" x14ac:dyDescent="0.25">
      <c r="A97" s="53" t="s">
        <v>178</v>
      </c>
      <c r="B97" s="54">
        <f>SUBTOTAL(9,B98:B98)</f>
        <v>78.58</v>
      </c>
      <c r="C97" s="54">
        <v>0</v>
      </c>
      <c r="D97" s="54">
        <f>SUBTOTAL(9,D98:D98)</f>
        <v>231.83</v>
      </c>
      <c r="E97" s="55">
        <f t="shared" si="4"/>
        <v>2.9502417918045305</v>
      </c>
      <c r="F97" s="55" t="str">
        <f t="shared" si="5"/>
        <v>-</v>
      </c>
    </row>
    <row r="98" spans="1:6" x14ac:dyDescent="0.25">
      <c r="A98" s="34" t="s">
        <v>179</v>
      </c>
      <c r="B98" s="35">
        <v>78.58</v>
      </c>
      <c r="C98" s="35"/>
      <c r="D98" s="35">
        <v>231.83</v>
      </c>
      <c r="E98" s="36">
        <f t="shared" si="4"/>
        <v>2.9502417918045305</v>
      </c>
      <c r="F98" s="36" t="str">
        <f t="shared" si="5"/>
        <v>-</v>
      </c>
    </row>
    <row r="99" spans="1:6" x14ac:dyDescent="0.25">
      <c r="A99" s="53" t="s">
        <v>190</v>
      </c>
      <c r="B99" s="54">
        <f>SUBTOTAL(9,B100:B100)</f>
        <v>0</v>
      </c>
      <c r="C99" s="54">
        <v>0</v>
      </c>
      <c r="D99" s="54">
        <f>SUBTOTAL(9,D100:D100)</f>
        <v>1874.95</v>
      </c>
      <c r="E99" s="55" t="str">
        <f t="shared" si="4"/>
        <v>-</v>
      </c>
      <c r="F99" s="55" t="str">
        <f t="shared" si="5"/>
        <v>-</v>
      </c>
    </row>
    <row r="100" spans="1:6" x14ac:dyDescent="0.25">
      <c r="A100" s="34" t="s">
        <v>191</v>
      </c>
      <c r="B100" s="35">
        <v>0</v>
      </c>
      <c r="C100" s="35"/>
      <c r="D100" s="35">
        <v>1874.95</v>
      </c>
      <c r="E100" s="36" t="str">
        <f t="shared" si="4"/>
        <v>-</v>
      </c>
      <c r="F100" s="36" t="str">
        <f t="shared" si="5"/>
        <v>-</v>
      </c>
    </row>
    <row r="101" spans="1:6" x14ac:dyDescent="0.25">
      <c r="A101" s="53" t="s">
        <v>181</v>
      </c>
      <c r="B101" s="54">
        <f>SUBTOTAL(9,B102:B103)</f>
        <v>0</v>
      </c>
      <c r="C101" s="54">
        <v>665</v>
      </c>
      <c r="D101" s="54">
        <f>SUBTOTAL(9,D102:D103)</f>
        <v>2945</v>
      </c>
      <c r="E101" s="55" t="str">
        <f t="shared" si="4"/>
        <v>-</v>
      </c>
      <c r="F101" s="55">
        <f t="shared" si="5"/>
        <v>4.4285714285714288</v>
      </c>
    </row>
    <row r="102" spans="1:6" x14ac:dyDescent="0.25">
      <c r="A102" s="34" t="s">
        <v>182</v>
      </c>
      <c r="B102" s="35">
        <v>0</v>
      </c>
      <c r="C102" s="35"/>
      <c r="D102" s="35">
        <v>0</v>
      </c>
      <c r="E102" s="36" t="str">
        <f t="shared" si="4"/>
        <v>-</v>
      </c>
      <c r="F102" s="36" t="str">
        <f t="shared" si="5"/>
        <v>-</v>
      </c>
    </row>
    <row r="103" spans="1:6" x14ac:dyDescent="0.25">
      <c r="A103" s="34" t="s">
        <v>192</v>
      </c>
      <c r="B103" s="35">
        <v>0</v>
      </c>
      <c r="C103" s="35"/>
      <c r="D103" s="35">
        <v>2945</v>
      </c>
      <c r="E103" s="36" t="str">
        <f t="shared" si="4"/>
        <v>-</v>
      </c>
      <c r="F103" s="36" t="str">
        <f t="shared" si="5"/>
        <v>-</v>
      </c>
    </row>
    <row r="104" spans="1:6" x14ac:dyDescent="0.25">
      <c r="A104" s="50" t="s">
        <v>193</v>
      </c>
      <c r="B104" s="51">
        <f>SUBTOTAL(9,B106:B130)</f>
        <v>7989.66</v>
      </c>
      <c r="C104" s="51">
        <v>40378</v>
      </c>
      <c r="D104" s="51">
        <f>SUBTOTAL(9,D106:D130)</f>
        <v>24947.38</v>
      </c>
      <c r="E104" s="52">
        <f t="shared" si="4"/>
        <v>3.1224582773234406</v>
      </c>
      <c r="F104" s="52">
        <f t="shared" si="5"/>
        <v>0.61784585665461389</v>
      </c>
    </row>
    <row r="105" spans="1:6" x14ac:dyDescent="0.25">
      <c r="A105" s="53" t="s">
        <v>149</v>
      </c>
      <c r="B105" s="54">
        <f>SUBTOTAL(9,B106:B108)</f>
        <v>0</v>
      </c>
      <c r="C105" s="54">
        <v>5235</v>
      </c>
      <c r="D105" s="54">
        <f>SUBTOTAL(9,D106:D108)</f>
        <v>400</v>
      </c>
      <c r="E105" s="55" t="str">
        <f t="shared" si="4"/>
        <v>-</v>
      </c>
      <c r="F105" s="55">
        <f t="shared" si="5"/>
        <v>7.6408787010506213E-2</v>
      </c>
    </row>
    <row r="106" spans="1:6" x14ac:dyDescent="0.25">
      <c r="A106" s="34" t="s">
        <v>150</v>
      </c>
      <c r="B106" s="35">
        <v>0</v>
      </c>
      <c r="C106" s="35"/>
      <c r="D106" s="35">
        <v>0</v>
      </c>
      <c r="E106" s="36" t="str">
        <f t="shared" si="4"/>
        <v>-</v>
      </c>
      <c r="F106" s="36" t="str">
        <f t="shared" si="5"/>
        <v>-</v>
      </c>
    </row>
    <row r="107" spans="1:6" x14ac:dyDescent="0.25">
      <c r="A107" s="34" t="s">
        <v>151</v>
      </c>
      <c r="B107" s="35">
        <v>0</v>
      </c>
      <c r="C107" s="35"/>
      <c r="D107" s="35">
        <v>400</v>
      </c>
      <c r="E107" s="36" t="str">
        <f t="shared" si="4"/>
        <v>-</v>
      </c>
      <c r="F107" s="36" t="str">
        <f t="shared" si="5"/>
        <v>-</v>
      </c>
    </row>
    <row r="108" spans="1:6" x14ac:dyDescent="0.25">
      <c r="A108" s="34" t="s">
        <v>152</v>
      </c>
      <c r="B108" s="35">
        <v>0</v>
      </c>
      <c r="C108" s="35"/>
      <c r="D108" s="35">
        <v>0</v>
      </c>
      <c r="E108" s="36" t="str">
        <f t="shared" si="4"/>
        <v>-</v>
      </c>
      <c r="F108" s="36" t="str">
        <f t="shared" si="5"/>
        <v>-</v>
      </c>
    </row>
    <row r="109" spans="1:6" x14ac:dyDescent="0.25">
      <c r="A109" s="53" t="s">
        <v>153</v>
      </c>
      <c r="B109" s="54">
        <f>SUBTOTAL(9,B110:B122)</f>
        <v>1362.38</v>
      </c>
      <c r="C109" s="54">
        <v>20768</v>
      </c>
      <c r="D109" s="54">
        <f>SUBTOTAL(9,D110:D122)</f>
        <v>17527.72</v>
      </c>
      <c r="E109" s="55">
        <f t="shared" si="4"/>
        <v>12.865514760933072</v>
      </c>
      <c r="F109" s="55">
        <f t="shared" si="5"/>
        <v>0.84397727272727274</v>
      </c>
    </row>
    <row r="110" spans="1:6" x14ac:dyDescent="0.25">
      <c r="A110" s="34" t="s">
        <v>154</v>
      </c>
      <c r="B110" s="35">
        <v>0</v>
      </c>
      <c r="C110" s="35"/>
      <c r="D110" s="35">
        <v>64.33</v>
      </c>
      <c r="E110" s="36" t="str">
        <f t="shared" si="4"/>
        <v>-</v>
      </c>
      <c r="F110" s="36" t="str">
        <f t="shared" si="5"/>
        <v>-</v>
      </c>
    </row>
    <row r="111" spans="1:6" x14ac:dyDescent="0.25">
      <c r="A111" s="34" t="s">
        <v>157</v>
      </c>
      <c r="B111" s="35">
        <v>0</v>
      </c>
      <c r="C111" s="35"/>
      <c r="D111" s="35">
        <v>0</v>
      </c>
      <c r="E111" s="36" t="str">
        <f t="shared" si="4"/>
        <v>-</v>
      </c>
      <c r="F111" s="36" t="str">
        <f t="shared" si="5"/>
        <v>-</v>
      </c>
    </row>
    <row r="112" spans="1:6" x14ac:dyDescent="0.25">
      <c r="A112" s="34" t="s">
        <v>158</v>
      </c>
      <c r="B112" s="35">
        <v>0</v>
      </c>
      <c r="C112" s="35"/>
      <c r="D112" s="35">
        <v>2340.44</v>
      </c>
      <c r="E112" s="36" t="str">
        <f t="shared" si="4"/>
        <v>-</v>
      </c>
      <c r="F112" s="36" t="str">
        <f t="shared" si="5"/>
        <v>-</v>
      </c>
    </row>
    <row r="113" spans="1:6" x14ac:dyDescent="0.25">
      <c r="A113" s="34" t="s">
        <v>159</v>
      </c>
      <c r="B113" s="35">
        <v>0</v>
      </c>
      <c r="C113" s="35"/>
      <c r="D113" s="35">
        <v>7473.89</v>
      </c>
      <c r="E113" s="36" t="str">
        <f t="shared" si="4"/>
        <v>-</v>
      </c>
      <c r="F113" s="36" t="str">
        <f t="shared" si="5"/>
        <v>-</v>
      </c>
    </row>
    <row r="114" spans="1:6" x14ac:dyDescent="0.25">
      <c r="A114" s="34" t="s">
        <v>162</v>
      </c>
      <c r="B114" s="35">
        <v>0</v>
      </c>
      <c r="C114" s="35"/>
      <c r="D114" s="35">
        <v>0</v>
      </c>
      <c r="E114" s="36" t="str">
        <f t="shared" si="4"/>
        <v>-</v>
      </c>
      <c r="F114" s="36" t="str">
        <f t="shared" si="5"/>
        <v>-</v>
      </c>
    </row>
    <row r="115" spans="1:6" x14ac:dyDescent="0.25">
      <c r="A115" s="34" t="s">
        <v>163</v>
      </c>
      <c r="B115" s="35">
        <v>0</v>
      </c>
      <c r="C115" s="35"/>
      <c r="D115" s="35">
        <v>0</v>
      </c>
      <c r="E115" s="36" t="str">
        <f t="shared" si="4"/>
        <v>-</v>
      </c>
      <c r="F115" s="36" t="str">
        <f t="shared" si="5"/>
        <v>-</v>
      </c>
    </row>
    <row r="116" spans="1:6" x14ac:dyDescent="0.25">
      <c r="A116" s="34" t="s">
        <v>198</v>
      </c>
      <c r="B116" s="35">
        <v>86.95</v>
      </c>
      <c r="C116" s="35"/>
      <c r="D116" s="35">
        <v>0</v>
      </c>
      <c r="E116" s="36">
        <f t="shared" si="4"/>
        <v>0</v>
      </c>
      <c r="F116" s="36" t="str">
        <f t="shared" si="5"/>
        <v>-</v>
      </c>
    </row>
    <row r="117" spans="1:6" x14ac:dyDescent="0.25">
      <c r="A117" s="34" t="s">
        <v>166</v>
      </c>
      <c r="B117" s="35">
        <v>600</v>
      </c>
      <c r="C117" s="35"/>
      <c r="D117" s="35">
        <v>0</v>
      </c>
      <c r="E117" s="36">
        <f t="shared" si="4"/>
        <v>0</v>
      </c>
      <c r="F117" s="36" t="str">
        <f t="shared" si="5"/>
        <v>-</v>
      </c>
    </row>
    <row r="118" spans="1:6" x14ac:dyDescent="0.25">
      <c r="A118" s="34" t="s">
        <v>168</v>
      </c>
      <c r="B118" s="35">
        <v>0</v>
      </c>
      <c r="C118" s="35"/>
      <c r="D118" s="35">
        <v>406.25</v>
      </c>
      <c r="E118" s="36" t="str">
        <f t="shared" si="4"/>
        <v>-</v>
      </c>
      <c r="F118" s="36" t="str">
        <f t="shared" si="5"/>
        <v>-</v>
      </c>
    </row>
    <row r="119" spans="1:6" x14ac:dyDescent="0.25">
      <c r="A119" s="34" t="s">
        <v>194</v>
      </c>
      <c r="B119" s="35">
        <v>0</v>
      </c>
      <c r="C119" s="35"/>
      <c r="D119" s="35">
        <v>0</v>
      </c>
      <c r="E119" s="36" t="str">
        <f t="shared" si="4"/>
        <v>-</v>
      </c>
      <c r="F119" s="36" t="str">
        <f t="shared" si="5"/>
        <v>-</v>
      </c>
    </row>
    <row r="120" spans="1:6" x14ac:dyDescent="0.25">
      <c r="A120" s="34" t="s">
        <v>169</v>
      </c>
      <c r="B120" s="35">
        <v>675.43</v>
      </c>
      <c r="C120" s="35"/>
      <c r="D120" s="35">
        <v>6667.81</v>
      </c>
      <c r="E120" s="36">
        <f t="shared" si="4"/>
        <v>9.8719482403802044</v>
      </c>
      <c r="F120" s="36" t="str">
        <f t="shared" si="5"/>
        <v>-</v>
      </c>
    </row>
    <row r="121" spans="1:6" x14ac:dyDescent="0.25">
      <c r="A121" s="34" t="s">
        <v>171</v>
      </c>
      <c r="B121" s="35">
        <v>0</v>
      </c>
      <c r="C121" s="35"/>
      <c r="D121" s="35">
        <v>0</v>
      </c>
      <c r="E121" s="36" t="str">
        <f t="shared" si="4"/>
        <v>-</v>
      </c>
      <c r="F121" s="36" t="str">
        <f t="shared" si="5"/>
        <v>-</v>
      </c>
    </row>
    <row r="122" spans="1:6" x14ac:dyDescent="0.25">
      <c r="A122" s="34" t="s">
        <v>189</v>
      </c>
      <c r="B122" s="35">
        <v>0</v>
      </c>
      <c r="C122" s="35"/>
      <c r="D122" s="35">
        <v>575</v>
      </c>
      <c r="E122" s="36" t="str">
        <f t="shared" si="4"/>
        <v>-</v>
      </c>
      <c r="F122" s="36" t="str">
        <f t="shared" si="5"/>
        <v>-</v>
      </c>
    </row>
    <row r="123" spans="1:6" x14ac:dyDescent="0.25">
      <c r="A123" s="53" t="s">
        <v>178</v>
      </c>
      <c r="B123" s="54">
        <f>SUBTOTAL(9,B124:B124)</f>
        <v>125.76</v>
      </c>
      <c r="C123" s="54">
        <v>1000</v>
      </c>
      <c r="D123" s="54">
        <f>SUBTOTAL(9,D124:D124)</f>
        <v>25.91</v>
      </c>
      <c r="E123" s="55">
        <f t="shared" ref="E123:E140" si="6">IF(B123&lt;&gt;0,D123/B123,"-")</f>
        <v>0.20602735368956743</v>
      </c>
      <c r="F123" s="55">
        <f t="shared" ref="F123:F141" si="7">IF(C123&lt;&gt;0,D123/C123,"-")</f>
        <v>2.5909999999999999E-2</v>
      </c>
    </row>
    <row r="124" spans="1:6" x14ac:dyDescent="0.25">
      <c r="A124" s="34" t="s">
        <v>179</v>
      </c>
      <c r="B124" s="35">
        <v>125.76</v>
      </c>
      <c r="C124" s="35"/>
      <c r="D124" s="35">
        <v>25.91</v>
      </c>
      <c r="E124" s="36">
        <f t="shared" si="6"/>
        <v>0.20602735368956743</v>
      </c>
      <c r="F124" s="36" t="str">
        <f t="shared" si="7"/>
        <v>-</v>
      </c>
    </row>
    <row r="125" spans="1:6" x14ac:dyDescent="0.25">
      <c r="A125" s="53" t="s">
        <v>181</v>
      </c>
      <c r="B125" s="54">
        <f>SUBTOTAL(9,B126:B130)</f>
        <v>6501.52</v>
      </c>
      <c r="C125" s="54">
        <v>13375</v>
      </c>
      <c r="D125" s="54">
        <f>SUBTOTAL(9,D126:D130)</f>
        <v>6993.75</v>
      </c>
      <c r="E125" s="55">
        <f t="shared" si="6"/>
        <v>1.0757099878182332</v>
      </c>
      <c r="F125" s="55">
        <f t="shared" si="7"/>
        <v>0.5228971962616823</v>
      </c>
    </row>
    <row r="126" spans="1:6" x14ac:dyDescent="0.25">
      <c r="A126" s="34" t="s">
        <v>182</v>
      </c>
      <c r="B126" s="35">
        <v>1145</v>
      </c>
      <c r="C126" s="35"/>
      <c r="D126" s="35">
        <v>6993.75</v>
      </c>
      <c r="E126" s="36">
        <f t="shared" si="6"/>
        <v>6.1080786026200871</v>
      </c>
      <c r="F126" s="36" t="str">
        <f t="shared" si="7"/>
        <v>-</v>
      </c>
    </row>
    <row r="127" spans="1:6" x14ac:dyDescent="0.25">
      <c r="A127" s="34" t="s">
        <v>200</v>
      </c>
      <c r="B127" s="35">
        <v>3600</v>
      </c>
      <c r="C127" s="35"/>
      <c r="D127" s="35">
        <v>0</v>
      </c>
      <c r="E127" s="36">
        <f t="shared" si="6"/>
        <v>0</v>
      </c>
      <c r="F127" s="36" t="str">
        <f t="shared" si="7"/>
        <v>-</v>
      </c>
    </row>
    <row r="128" spans="1:6" x14ac:dyDescent="0.25">
      <c r="A128" s="34" t="s">
        <v>195</v>
      </c>
      <c r="B128" s="35">
        <v>1756.52</v>
      </c>
      <c r="C128" s="35"/>
      <c r="D128" s="35">
        <v>0</v>
      </c>
      <c r="E128" s="36">
        <f t="shared" si="6"/>
        <v>0</v>
      </c>
      <c r="F128" s="36" t="str">
        <f t="shared" si="7"/>
        <v>-</v>
      </c>
    </row>
    <row r="129" spans="1:6" x14ac:dyDescent="0.25">
      <c r="A129" s="34" t="s">
        <v>184</v>
      </c>
      <c r="B129" s="35">
        <v>0</v>
      </c>
      <c r="C129" s="35"/>
      <c r="D129" s="35">
        <v>0</v>
      </c>
      <c r="E129" s="36" t="str">
        <f t="shared" si="6"/>
        <v>-</v>
      </c>
      <c r="F129" s="36" t="str">
        <f t="shared" si="7"/>
        <v>-</v>
      </c>
    </row>
    <row r="130" spans="1:6" x14ac:dyDescent="0.25">
      <c r="A130" s="34" t="s">
        <v>192</v>
      </c>
      <c r="B130" s="35">
        <v>0</v>
      </c>
      <c r="C130" s="35"/>
      <c r="D130" s="35">
        <v>0</v>
      </c>
      <c r="E130" s="36" t="str">
        <f t="shared" si="6"/>
        <v>-</v>
      </c>
      <c r="F130" s="36" t="str">
        <f t="shared" si="7"/>
        <v>-</v>
      </c>
    </row>
    <row r="131" spans="1:6" x14ac:dyDescent="0.25">
      <c r="A131" s="50" t="s">
        <v>196</v>
      </c>
      <c r="B131" s="51">
        <f>SUBTOTAL(9,B133:B140)</f>
        <v>9373.619999999999</v>
      </c>
      <c r="C131" s="51">
        <v>28715</v>
      </c>
      <c r="D131" s="51">
        <f>SUBTOTAL(9,D133:D140)</f>
        <v>14995.28</v>
      </c>
      <c r="E131" s="52">
        <f t="shared" si="6"/>
        <v>1.5997320138857776</v>
      </c>
      <c r="F131" s="52">
        <f t="shared" si="7"/>
        <v>0.52221069127633646</v>
      </c>
    </row>
    <row r="132" spans="1:6" x14ac:dyDescent="0.25">
      <c r="A132" s="53" t="s">
        <v>149</v>
      </c>
      <c r="B132" s="54">
        <f>SUBTOTAL(9,B133:B134)</f>
        <v>7934.12</v>
      </c>
      <c r="C132" s="54">
        <v>23885</v>
      </c>
      <c r="D132" s="54">
        <f>SUBTOTAL(9,D133:D134)</f>
        <v>11466.04</v>
      </c>
      <c r="E132" s="55">
        <f t="shared" si="6"/>
        <v>1.445155858494704</v>
      </c>
      <c r="F132" s="55">
        <f t="shared" si="7"/>
        <v>0.480051915428093</v>
      </c>
    </row>
    <row r="133" spans="1:6" x14ac:dyDescent="0.25">
      <c r="A133" s="34" t="s">
        <v>150</v>
      </c>
      <c r="B133" s="35">
        <v>7934.12</v>
      </c>
      <c r="C133" s="35"/>
      <c r="D133" s="35">
        <v>9842.1</v>
      </c>
      <c r="E133" s="36">
        <f t="shared" si="6"/>
        <v>1.2404778349709862</v>
      </c>
      <c r="F133" s="36" t="str">
        <f t="shared" si="7"/>
        <v>-</v>
      </c>
    </row>
    <row r="134" spans="1:6" x14ac:dyDescent="0.25">
      <c r="A134" s="34" t="s">
        <v>152</v>
      </c>
      <c r="B134" s="35">
        <v>0</v>
      </c>
      <c r="C134" s="35"/>
      <c r="D134" s="35">
        <v>1623.94</v>
      </c>
      <c r="E134" s="36" t="str">
        <f t="shared" si="6"/>
        <v>-</v>
      </c>
      <c r="F134" s="36" t="str">
        <f t="shared" si="7"/>
        <v>-</v>
      </c>
    </row>
    <row r="135" spans="1:6" x14ac:dyDescent="0.25">
      <c r="A135" s="53" t="s">
        <v>153</v>
      </c>
      <c r="B135" s="54">
        <f>SUBTOTAL(9,B136:B140)</f>
        <v>1439.5</v>
      </c>
      <c r="C135" s="54">
        <v>4830</v>
      </c>
      <c r="D135" s="54">
        <f>SUBTOTAL(9,D136:D140)</f>
        <v>3529.24</v>
      </c>
      <c r="E135" s="55">
        <f t="shared" si="6"/>
        <v>2.4517124001389368</v>
      </c>
      <c r="F135" s="55">
        <f t="shared" si="7"/>
        <v>0.73069151138716348</v>
      </c>
    </row>
    <row r="136" spans="1:6" x14ac:dyDescent="0.25">
      <c r="A136" s="34" t="s">
        <v>155</v>
      </c>
      <c r="B136" s="35">
        <v>839.5</v>
      </c>
      <c r="C136" s="35"/>
      <c r="D136" s="35">
        <v>573.24</v>
      </c>
      <c r="E136" s="36">
        <f t="shared" si="6"/>
        <v>0.68283502084574155</v>
      </c>
      <c r="F136" s="36" t="str">
        <f t="shared" si="7"/>
        <v>-</v>
      </c>
    </row>
    <row r="137" spans="1:6" x14ac:dyDescent="0.25">
      <c r="A137" s="34" t="s">
        <v>159</v>
      </c>
      <c r="B137" s="35">
        <v>0</v>
      </c>
      <c r="C137" s="35"/>
      <c r="D137" s="35">
        <v>1556</v>
      </c>
      <c r="E137" s="36" t="str">
        <f t="shared" si="6"/>
        <v>-</v>
      </c>
      <c r="F137" s="36" t="str">
        <f t="shared" si="7"/>
        <v>-</v>
      </c>
    </row>
    <row r="138" spans="1:6" x14ac:dyDescent="0.25">
      <c r="A138" s="34" t="s">
        <v>169</v>
      </c>
      <c r="B138" s="35">
        <v>93.75</v>
      </c>
      <c r="C138" s="35"/>
      <c r="D138" s="35">
        <v>700</v>
      </c>
      <c r="E138" s="36">
        <f t="shared" si="6"/>
        <v>7.4666666666666668</v>
      </c>
      <c r="F138" s="36" t="str">
        <f t="shared" si="7"/>
        <v>-</v>
      </c>
    </row>
    <row r="139" spans="1:6" x14ac:dyDescent="0.25">
      <c r="A139" s="34" t="s">
        <v>171</v>
      </c>
      <c r="B139" s="35">
        <v>356.25</v>
      </c>
      <c r="C139" s="35"/>
      <c r="D139" s="35">
        <v>700</v>
      </c>
      <c r="E139" s="36">
        <f t="shared" si="6"/>
        <v>1.9649122807017543</v>
      </c>
      <c r="F139" s="36" t="str">
        <f t="shared" si="7"/>
        <v>-</v>
      </c>
    </row>
    <row r="140" spans="1:6" x14ac:dyDescent="0.25">
      <c r="A140" s="34" t="s">
        <v>174</v>
      </c>
      <c r="B140" s="35">
        <v>150</v>
      </c>
      <c r="C140" s="35"/>
      <c r="D140" s="35">
        <v>0</v>
      </c>
      <c r="E140" s="36">
        <f t="shared" si="6"/>
        <v>0</v>
      </c>
      <c r="F140" s="36" t="str">
        <f t="shared" si="7"/>
        <v>-</v>
      </c>
    </row>
    <row r="141" spans="1:6" ht="20.100000000000001" customHeight="1" x14ac:dyDescent="0.25">
      <c r="A141" s="37" t="s">
        <v>56</v>
      </c>
      <c r="B141" s="38">
        <f>IFERROR(SUBTOTAL(9,B29:B140),0)</f>
        <v>2131874.25</v>
      </c>
      <c r="C141" s="38">
        <v>2537055</v>
      </c>
      <c r="D141" s="38">
        <f>IFERROR(SUBTOTAL(9,D29:D140),0)</f>
        <v>1656184.51</v>
      </c>
      <c r="E141" s="39">
        <f>IF(B141&lt;&gt;0,D141/D141,"-")</f>
        <v>1</v>
      </c>
      <c r="F141" s="39">
        <f t="shared" si="7"/>
        <v>0.65279803157598082</v>
      </c>
    </row>
    <row r="142" spans="1:6" x14ac:dyDescent="0.25">
      <c r="E142" s="11"/>
      <c r="F142" s="11"/>
    </row>
  </sheetData>
  <mergeCells count="3">
    <mergeCell ref="A2:F2"/>
    <mergeCell ref="A1:F1"/>
    <mergeCell ref="A14:F14"/>
  </mergeCells>
  <pageMargins left="0.70866141732283505" right="0.70866141732283505" top="0.74803149606299202" bottom="0.74803149606299202" header="0.31496062992126" footer="0.31496062992126"/>
  <pageSetup scale="5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4</vt:i4>
      </vt:variant>
      <vt:variant>
        <vt:lpstr>Imenovani rasponi</vt:lpstr>
      </vt:variant>
      <vt:variant>
        <vt:i4>15</vt:i4>
      </vt:variant>
    </vt:vector>
  </HeadingPairs>
  <TitlesOfParts>
    <vt:vector size="19" baseType="lpstr">
      <vt:lpstr>Sažetak</vt:lpstr>
      <vt:lpstr>Račun prihoda i rashoda</vt:lpstr>
      <vt:lpstr>Račun financiranja</vt:lpstr>
      <vt:lpstr>Posebni dio</vt:lpstr>
      <vt:lpstr>Sažetak!__S0A_Master_DS__X</vt:lpstr>
      <vt:lpstr>Sažetak!__S0A_Naslov_DS__</vt:lpstr>
      <vt:lpstr>'Račun prihoda i rashoda'!__S1A_G01_DS__X</vt:lpstr>
      <vt:lpstr>'Račun prihoda i rashoda'!__S1A_G02_DS__X</vt:lpstr>
      <vt:lpstr>'Račun prihoda i rashoda'!__S1A_G03_DS__X</vt:lpstr>
      <vt:lpstr>'Račun prihoda i rashoda'!__S1A_Master_DS__X</vt:lpstr>
      <vt:lpstr>'Račun financiranja'!__S1A_Naslov_DS__</vt:lpstr>
      <vt:lpstr>'Račun prihoda i rashoda'!__S1A_Naslov_DS__</vt:lpstr>
      <vt:lpstr>'Posebni dio'!__S2A_G01_DS__X</vt:lpstr>
      <vt:lpstr>'Posebni dio'!__S2A_Master_DS__X</vt:lpstr>
      <vt:lpstr>'Posebni dio'!__S2A_Naslov_DS__</vt:lpstr>
      <vt:lpstr>Sažetak!S0A_Ver1</vt:lpstr>
      <vt:lpstr>'Račun financiranja'!S1A_RedoviSveuk</vt:lpstr>
      <vt:lpstr>'Račun prihoda i rashoda'!S1A_RedoviSveuk</vt:lpstr>
      <vt:lpstr>'Posebni dio'!S2A_RedoviSveuk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Racunovodstvo</dc:creator>
  <cp:lastModifiedBy>Racunovodstvo</cp:lastModifiedBy>
  <cp:lastPrinted>2025-07-29T09:22:25Z</cp:lastPrinted>
  <dcterms:created xsi:type="dcterms:W3CDTF">2025-07-21T08:55:43Z</dcterms:created>
  <dcterms:modified xsi:type="dcterms:W3CDTF">2025-08-14T10:54:27Z</dcterms:modified>
</cp:coreProperties>
</file>