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R:\RAČUNOVODKINJA\IZVJEŠTAJ O IZVRŠENJU FIN. PLANA AMN\IZVRŠENJE 2025\GOTOVO - PRIJEDLOG GOD.IZVJ.O IZVR.2025\Izvršenje 2025. - UV - prihvaćeno 30.7.2026\"/>
    </mc:Choice>
  </mc:AlternateContent>
  <xr:revisionPtr revIDLastSave="0" documentId="13_ncr:1_{9B6FAE45-8A9E-4B72-AFC6-8A224791181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Sažetak!$A$8:$F$24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rashoda'!$A$7:$F$31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Sažetak!$A$8:$F$24</definedName>
    <definedName name="S1A_RedoviSveuk" localSheetId="2">'Račun financiranja'!$A$7:$F$7</definedName>
    <definedName name="S1A_RedoviSveuk" localSheetId="1">'Račun prihoda i rashoda'!$A$32:$F$32</definedName>
    <definedName name="S2A_RedoviSveuk" localSheetId="3">'Posebni dio'!$A$8:$F$8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8" i="5" l="1"/>
  <c r="E8" i="5"/>
  <c r="B18" i="5"/>
  <c r="B19" i="5"/>
  <c r="E132" i="3" l="1"/>
  <c r="E99" i="3"/>
  <c r="B7" i="3"/>
  <c r="E71" i="5" l="1"/>
  <c r="F71" i="5"/>
  <c r="E48" i="5"/>
  <c r="F48" i="5"/>
  <c r="B142" i="5"/>
  <c r="B75" i="5"/>
  <c r="B94" i="3" l="1"/>
  <c r="B14" i="3"/>
  <c r="B11" i="3" s="1"/>
  <c r="B16" i="3"/>
  <c r="C9" i="3" l="1"/>
  <c r="C32" i="3"/>
  <c r="C138" i="5"/>
  <c r="C24" i="5" s="1"/>
  <c r="C109" i="5"/>
  <c r="C23" i="5" s="1"/>
  <c r="C80" i="5"/>
  <c r="C22" i="5" s="1"/>
  <c r="C66" i="5"/>
  <c r="C21" i="5" s="1"/>
  <c r="C27" i="5"/>
  <c r="C8" i="3"/>
  <c r="C7" i="3" s="1"/>
  <c r="C82" i="3"/>
  <c r="C25" i="5" l="1"/>
  <c r="C148" i="5"/>
  <c r="C38" i="3"/>
  <c r="C99" i="3" s="1"/>
  <c r="F146" i="5" l="1"/>
  <c r="E146" i="5"/>
  <c r="F145" i="5"/>
  <c r="E145" i="5"/>
  <c r="F144" i="5"/>
  <c r="E144" i="5"/>
  <c r="F143" i="5"/>
  <c r="E143" i="5"/>
  <c r="D142" i="5"/>
  <c r="F142" i="5" s="1"/>
  <c r="E142" i="5"/>
  <c r="F141" i="5"/>
  <c r="E141" i="5"/>
  <c r="F140" i="5"/>
  <c r="E140" i="5"/>
  <c r="F139" i="5"/>
  <c r="D139" i="5"/>
  <c r="B139" i="5"/>
  <c r="D138" i="5"/>
  <c r="D24" i="5" s="1"/>
  <c r="F137" i="5"/>
  <c r="E137" i="5"/>
  <c r="F136" i="5"/>
  <c r="E136" i="5"/>
  <c r="F135" i="5"/>
  <c r="E135" i="5"/>
  <c r="F134" i="5"/>
  <c r="E134" i="5"/>
  <c r="F132" i="5"/>
  <c r="E132" i="5"/>
  <c r="D131" i="5"/>
  <c r="F131" i="5" s="1"/>
  <c r="B131" i="5"/>
  <c r="E131" i="5" s="1"/>
  <c r="F130" i="5"/>
  <c r="E130" i="5"/>
  <c r="D129" i="5"/>
  <c r="F129" i="5" s="1"/>
  <c r="B129" i="5"/>
  <c r="F128" i="5"/>
  <c r="E128" i="5"/>
  <c r="F127" i="5"/>
  <c r="E127" i="5"/>
  <c r="F126" i="5"/>
  <c r="E126" i="5"/>
  <c r="F125" i="5"/>
  <c r="E125" i="5"/>
  <c r="F124" i="5"/>
  <c r="E124" i="5"/>
  <c r="F123" i="5"/>
  <c r="E123" i="5"/>
  <c r="F122" i="5"/>
  <c r="E122" i="5"/>
  <c r="F121" i="5"/>
  <c r="E121" i="5"/>
  <c r="F120" i="5"/>
  <c r="E120" i="5"/>
  <c r="F119" i="5"/>
  <c r="E119" i="5"/>
  <c r="F118" i="5"/>
  <c r="E118" i="5"/>
  <c r="F117" i="5"/>
  <c r="E117" i="5"/>
  <c r="F116" i="5"/>
  <c r="E116" i="5"/>
  <c r="F115" i="5"/>
  <c r="E115" i="5"/>
  <c r="D114" i="5"/>
  <c r="F114" i="5" s="1"/>
  <c r="B114" i="5"/>
  <c r="E114" i="5" s="1"/>
  <c r="F113" i="5"/>
  <c r="E113" i="5"/>
  <c r="F112" i="5"/>
  <c r="E112" i="5"/>
  <c r="F111" i="5"/>
  <c r="E111" i="5"/>
  <c r="D110" i="5"/>
  <c r="F110" i="5" s="1"/>
  <c r="B110" i="5"/>
  <c r="E110" i="5" s="1"/>
  <c r="F108" i="5"/>
  <c r="E108" i="5"/>
  <c r="F107" i="5"/>
  <c r="E107" i="5"/>
  <c r="F106" i="5"/>
  <c r="E106" i="5"/>
  <c r="D105" i="5"/>
  <c r="F105" i="5" s="1"/>
  <c r="B105" i="5"/>
  <c r="E105" i="5" s="1"/>
  <c r="F104" i="5"/>
  <c r="E104" i="5"/>
  <c r="E103" i="5"/>
  <c r="D103" i="5"/>
  <c r="F103" i="5" s="1"/>
  <c r="B103" i="5"/>
  <c r="F102" i="5"/>
  <c r="E102" i="5"/>
  <c r="D101" i="5"/>
  <c r="F101" i="5" s="1"/>
  <c r="B101" i="5"/>
  <c r="E101" i="5" s="1"/>
  <c r="F100" i="5"/>
  <c r="E100" i="5"/>
  <c r="F99" i="5"/>
  <c r="E99" i="5"/>
  <c r="F98" i="5"/>
  <c r="E98" i="5"/>
  <c r="F97" i="5"/>
  <c r="E97" i="5"/>
  <c r="F96" i="5"/>
  <c r="E96" i="5"/>
  <c r="F95" i="5"/>
  <c r="E95" i="5"/>
  <c r="F94" i="5"/>
  <c r="E94" i="5"/>
  <c r="F93" i="5"/>
  <c r="E93" i="5"/>
  <c r="F92" i="5"/>
  <c r="E92" i="5"/>
  <c r="F91" i="5"/>
  <c r="E91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D84" i="5"/>
  <c r="B84" i="5"/>
  <c r="E84" i="5" s="1"/>
  <c r="F83" i="5"/>
  <c r="E83" i="5"/>
  <c r="F82" i="5"/>
  <c r="E82" i="5"/>
  <c r="D81" i="5"/>
  <c r="F81" i="5" s="1"/>
  <c r="B81" i="5"/>
  <c r="F78" i="5"/>
  <c r="E78" i="5"/>
  <c r="D77" i="5"/>
  <c r="F77" i="5" s="1"/>
  <c r="B77" i="5"/>
  <c r="E77" i="5" s="1"/>
  <c r="F74" i="5"/>
  <c r="E74" i="5"/>
  <c r="F73" i="5"/>
  <c r="E73" i="5"/>
  <c r="F72" i="5"/>
  <c r="E72" i="5"/>
  <c r="F70" i="5"/>
  <c r="E70" i="5"/>
  <c r="F69" i="5"/>
  <c r="E69" i="5"/>
  <c r="F68" i="5"/>
  <c r="E68" i="5"/>
  <c r="D67" i="5"/>
  <c r="F67" i="5" s="1"/>
  <c r="B67" i="5"/>
  <c r="B66" i="5" s="1"/>
  <c r="D66" i="5"/>
  <c r="F66" i="5" s="1"/>
  <c r="D65" i="5"/>
  <c r="F65" i="5" s="1"/>
  <c r="F64" i="5"/>
  <c r="E64" i="5"/>
  <c r="F63" i="5"/>
  <c r="E63" i="5"/>
  <c r="F62" i="5"/>
  <c r="E62" i="5"/>
  <c r="D61" i="5"/>
  <c r="F61" i="5" s="1"/>
  <c r="B61" i="5"/>
  <c r="E61" i="5" s="1"/>
  <c r="F60" i="5"/>
  <c r="E60" i="5"/>
  <c r="F59" i="5"/>
  <c r="E59" i="5"/>
  <c r="F58" i="5"/>
  <c r="D58" i="5"/>
  <c r="B58" i="5"/>
  <c r="E58" i="5" s="1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D32" i="5"/>
  <c r="F32" i="5" s="1"/>
  <c r="B32" i="5"/>
  <c r="F31" i="5"/>
  <c r="E31" i="5"/>
  <c r="F30" i="5"/>
  <c r="E30" i="5"/>
  <c r="F29" i="5"/>
  <c r="E29" i="5"/>
  <c r="D28" i="5"/>
  <c r="F28" i="5" s="1"/>
  <c r="B28" i="5"/>
  <c r="B27" i="5" s="1"/>
  <c r="D17" i="5"/>
  <c r="F17" i="5" s="1"/>
  <c r="B17" i="5"/>
  <c r="D8" i="5"/>
  <c r="C8" i="5"/>
  <c r="B8" i="5"/>
  <c r="F7" i="5"/>
  <c r="E7" i="5"/>
  <c r="E6" i="5"/>
  <c r="D6" i="5"/>
  <c r="C6" i="5"/>
  <c r="F6" i="5" s="1"/>
  <c r="B6" i="5"/>
  <c r="D5" i="5"/>
  <c r="C5" i="5"/>
  <c r="B5" i="5"/>
  <c r="E30" i="4"/>
  <c r="D30" i="4"/>
  <c r="C30" i="4"/>
  <c r="F30" i="4" s="1"/>
  <c r="B30" i="4"/>
  <c r="D29" i="4"/>
  <c r="E29" i="4" s="1"/>
  <c r="C29" i="4"/>
  <c r="B29" i="4"/>
  <c r="E24" i="4"/>
  <c r="D24" i="4"/>
  <c r="C24" i="4"/>
  <c r="F24" i="4" s="1"/>
  <c r="B24" i="4"/>
  <c r="D23" i="4"/>
  <c r="C23" i="4"/>
  <c r="B23" i="4"/>
  <c r="F13" i="4"/>
  <c r="E13" i="4"/>
  <c r="D13" i="4"/>
  <c r="B13" i="4"/>
  <c r="D12" i="4"/>
  <c r="F12" i="4" s="1"/>
  <c r="B12" i="4"/>
  <c r="F7" i="4"/>
  <c r="E7" i="4"/>
  <c r="D7" i="4"/>
  <c r="B7" i="4"/>
  <c r="D6" i="4"/>
  <c r="F6" i="4" s="1"/>
  <c r="B6" i="4"/>
  <c r="D145" i="3"/>
  <c r="C145" i="3"/>
  <c r="F145" i="3" s="1"/>
  <c r="B145" i="3"/>
  <c r="E145" i="3" s="1"/>
  <c r="F144" i="3"/>
  <c r="E144" i="3"/>
  <c r="D143" i="3"/>
  <c r="C143" i="3"/>
  <c r="B143" i="3"/>
  <c r="D142" i="3"/>
  <c r="C142" i="3"/>
  <c r="B142" i="3"/>
  <c r="F131" i="3"/>
  <c r="E131" i="3"/>
  <c r="F130" i="3"/>
  <c r="E130" i="3"/>
  <c r="D130" i="3"/>
  <c r="C130" i="3"/>
  <c r="B130" i="3"/>
  <c r="F129" i="3"/>
  <c r="E129" i="3"/>
  <c r="D128" i="3"/>
  <c r="C128" i="3"/>
  <c r="B128" i="3"/>
  <c r="F127" i="3"/>
  <c r="E127" i="3"/>
  <c r="D126" i="3"/>
  <c r="D132" i="3" s="1"/>
  <c r="C126" i="3"/>
  <c r="B126" i="3"/>
  <c r="F125" i="3"/>
  <c r="E125" i="3"/>
  <c r="D124" i="3"/>
  <c r="C124" i="3"/>
  <c r="F124" i="3" s="1"/>
  <c r="B124" i="3"/>
  <c r="E124" i="3" s="1"/>
  <c r="D123" i="3"/>
  <c r="C123" i="3"/>
  <c r="B123" i="3"/>
  <c r="F117" i="3"/>
  <c r="E117" i="3"/>
  <c r="D116" i="3"/>
  <c r="C116" i="3"/>
  <c r="B116" i="3"/>
  <c r="F115" i="3"/>
  <c r="E115" i="3"/>
  <c r="F114" i="3"/>
  <c r="D114" i="3"/>
  <c r="C114" i="3"/>
  <c r="B114" i="3"/>
  <c r="E114" i="3" s="1"/>
  <c r="F113" i="3"/>
  <c r="E113" i="3"/>
  <c r="D112" i="3"/>
  <c r="F112" i="3" s="1"/>
  <c r="C112" i="3"/>
  <c r="B112" i="3"/>
  <c r="F111" i="3"/>
  <c r="E111" i="3"/>
  <c r="D110" i="3"/>
  <c r="C110" i="3"/>
  <c r="B110" i="3"/>
  <c r="D109" i="3"/>
  <c r="C109" i="3"/>
  <c r="F109" i="3" s="1"/>
  <c r="B109" i="3"/>
  <c r="F98" i="3"/>
  <c r="E98" i="3"/>
  <c r="F97" i="3"/>
  <c r="E97" i="3"/>
  <c r="F96" i="3"/>
  <c r="D96" i="3"/>
  <c r="B96" i="3"/>
  <c r="E96" i="3" s="1"/>
  <c r="F93" i="3"/>
  <c r="E93" i="3"/>
  <c r="F92" i="3"/>
  <c r="E92" i="3"/>
  <c r="F90" i="3"/>
  <c r="E90" i="3"/>
  <c r="F89" i="3"/>
  <c r="D89" i="3"/>
  <c r="D86" i="3" s="1"/>
  <c r="B89" i="3"/>
  <c r="E89" i="3" s="1"/>
  <c r="F88" i="3"/>
  <c r="E88" i="3"/>
  <c r="F87" i="3"/>
  <c r="D87" i="3"/>
  <c r="B87" i="3"/>
  <c r="F85" i="3"/>
  <c r="E85" i="3"/>
  <c r="F84" i="3"/>
  <c r="D84" i="3"/>
  <c r="B84" i="3"/>
  <c r="E84" i="3" s="1"/>
  <c r="D83" i="3"/>
  <c r="F83" i="3" s="1"/>
  <c r="B83" i="3"/>
  <c r="F81" i="3"/>
  <c r="E81" i="3"/>
  <c r="F80" i="3"/>
  <c r="E80" i="3"/>
  <c r="F79" i="3"/>
  <c r="D79" i="3"/>
  <c r="B79" i="3"/>
  <c r="D78" i="3"/>
  <c r="F78" i="3" s="1"/>
  <c r="B78" i="3"/>
  <c r="E78" i="3" s="1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D71" i="3"/>
  <c r="B71" i="3"/>
  <c r="E71" i="3" s="1"/>
  <c r="F70" i="3"/>
  <c r="E70" i="3"/>
  <c r="F69" i="3"/>
  <c r="D69" i="3"/>
  <c r="B69" i="3"/>
  <c r="E69" i="3" s="1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D59" i="3"/>
  <c r="B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D52" i="3"/>
  <c r="B52" i="3"/>
  <c r="F51" i="3"/>
  <c r="E51" i="3"/>
  <c r="F50" i="3"/>
  <c r="E50" i="3"/>
  <c r="F49" i="3"/>
  <c r="E49" i="3"/>
  <c r="F48" i="3"/>
  <c r="E48" i="3"/>
  <c r="F47" i="3"/>
  <c r="D47" i="3"/>
  <c r="B47" i="3"/>
  <c r="F45" i="3"/>
  <c r="E45" i="3"/>
  <c r="F44" i="3"/>
  <c r="D44" i="3"/>
  <c r="B44" i="3"/>
  <c r="E44" i="3" s="1"/>
  <c r="F43" i="3"/>
  <c r="E43" i="3"/>
  <c r="F42" i="3"/>
  <c r="D42" i="3"/>
  <c r="B42" i="3"/>
  <c r="F41" i="3"/>
  <c r="E41" i="3"/>
  <c r="F40" i="3"/>
  <c r="D40" i="3"/>
  <c r="B40" i="3"/>
  <c r="D37" i="3"/>
  <c r="F37" i="3" s="1"/>
  <c r="B37" i="3"/>
  <c r="F31" i="3"/>
  <c r="E31" i="3"/>
  <c r="F30" i="3"/>
  <c r="E30" i="3"/>
  <c r="F29" i="3"/>
  <c r="D29" i="3"/>
  <c r="B29" i="3"/>
  <c r="D28" i="3"/>
  <c r="F28" i="3" s="1"/>
  <c r="B28" i="3"/>
  <c r="E28" i="3" s="1"/>
  <c r="F27" i="3"/>
  <c r="E27" i="3"/>
  <c r="F26" i="3"/>
  <c r="E26" i="3"/>
  <c r="F25" i="3"/>
  <c r="D25" i="3"/>
  <c r="B25" i="3"/>
  <c r="D24" i="3"/>
  <c r="F24" i="3" s="1"/>
  <c r="B24" i="3"/>
  <c r="F23" i="3"/>
  <c r="E23" i="3"/>
  <c r="F22" i="3"/>
  <c r="D22" i="3"/>
  <c r="B22" i="3"/>
  <c r="E22" i="3" s="1"/>
  <c r="D21" i="3"/>
  <c r="F21" i="3" s="1"/>
  <c r="B21" i="3"/>
  <c r="E21" i="3" s="1"/>
  <c r="F20" i="3"/>
  <c r="E20" i="3"/>
  <c r="F19" i="3"/>
  <c r="D19" i="3"/>
  <c r="B19" i="3"/>
  <c r="E19" i="3" s="1"/>
  <c r="F18" i="3"/>
  <c r="D18" i="3"/>
  <c r="B18" i="3"/>
  <c r="F15" i="3"/>
  <c r="E15" i="3"/>
  <c r="F14" i="3"/>
  <c r="D14" i="3"/>
  <c r="D11" i="3" s="1"/>
  <c r="F11" i="3" s="1"/>
  <c r="F13" i="3"/>
  <c r="E13" i="3"/>
  <c r="F12" i="3"/>
  <c r="D12" i="3"/>
  <c r="B12" i="3"/>
  <c r="E12" i="3" s="1"/>
  <c r="F10" i="3"/>
  <c r="E10" i="3"/>
  <c r="F9" i="3"/>
  <c r="E9" i="3"/>
  <c r="D9" i="3"/>
  <c r="B9" i="3"/>
  <c r="F8" i="3"/>
  <c r="E8" i="3"/>
  <c r="D8" i="3"/>
  <c r="B8" i="3"/>
  <c r="D6" i="3"/>
  <c r="F6" i="3" s="1"/>
  <c r="B6" i="3"/>
  <c r="D23" i="2"/>
  <c r="C23" i="2"/>
  <c r="B23" i="2"/>
  <c r="F22" i="2"/>
  <c r="E22" i="2"/>
  <c r="F21" i="2"/>
  <c r="E21" i="2"/>
  <c r="F20" i="2"/>
  <c r="D20" i="2"/>
  <c r="C20" i="2"/>
  <c r="B20" i="2"/>
  <c r="E20" i="2" s="1"/>
  <c r="F19" i="2"/>
  <c r="E19" i="2"/>
  <c r="F18" i="2"/>
  <c r="E18" i="2"/>
  <c r="D17" i="2"/>
  <c r="C17" i="2"/>
  <c r="B17" i="2"/>
  <c r="F16" i="2"/>
  <c r="E16" i="2"/>
  <c r="D16" i="2"/>
  <c r="C16" i="2"/>
  <c r="B16" i="2"/>
  <c r="D14" i="2"/>
  <c r="C14" i="2"/>
  <c r="B14" i="2"/>
  <c r="D13" i="2"/>
  <c r="C13" i="2"/>
  <c r="F13" i="2" s="1"/>
  <c r="B13" i="2"/>
  <c r="F12" i="2"/>
  <c r="E12" i="2"/>
  <c r="F11" i="2"/>
  <c r="E11" i="2"/>
  <c r="D10" i="2"/>
  <c r="C10" i="2"/>
  <c r="B10" i="2"/>
  <c r="F9" i="2"/>
  <c r="E9" i="2"/>
  <c r="F8" i="2"/>
  <c r="E8" i="2"/>
  <c r="D7" i="2"/>
  <c r="C7" i="2"/>
  <c r="B7" i="2"/>
  <c r="F10" i="2" l="1"/>
  <c r="E110" i="3"/>
  <c r="F116" i="3"/>
  <c r="D118" i="3"/>
  <c r="B21" i="5"/>
  <c r="B26" i="5"/>
  <c r="E26" i="5" s="1"/>
  <c r="D82" i="3"/>
  <c r="F82" i="3" s="1"/>
  <c r="E112" i="3"/>
  <c r="F128" i="3"/>
  <c r="E6" i="4"/>
  <c r="E12" i="4"/>
  <c r="F23" i="4"/>
  <c r="F29" i="4"/>
  <c r="F138" i="5"/>
  <c r="E14" i="3"/>
  <c r="E18" i="3"/>
  <c r="B32" i="3"/>
  <c r="E52" i="3"/>
  <c r="E83" i="3"/>
  <c r="B132" i="3"/>
  <c r="E128" i="3"/>
  <c r="F142" i="3"/>
  <c r="B80" i="5"/>
  <c r="E139" i="5"/>
  <c r="B138" i="5"/>
  <c r="B24" i="5" s="1"/>
  <c r="F7" i="2"/>
  <c r="E13" i="2"/>
  <c r="C24" i="2"/>
  <c r="F24" i="2" s="1"/>
  <c r="E40" i="3"/>
  <c r="E79" i="3"/>
  <c r="E87" i="3"/>
  <c r="B86" i="3"/>
  <c r="E86" i="3" s="1"/>
  <c r="C118" i="3"/>
  <c r="E116" i="3"/>
  <c r="E81" i="5"/>
  <c r="E129" i="5"/>
  <c r="F23" i="2"/>
  <c r="E24" i="3"/>
  <c r="E10" i="2"/>
  <c r="E25" i="3"/>
  <c r="D24" i="2"/>
  <c r="E23" i="2"/>
  <c r="E29" i="3"/>
  <c r="D109" i="5"/>
  <c r="E66" i="5"/>
  <c r="E67" i="5"/>
  <c r="E32" i="5"/>
  <c r="D27" i="5"/>
  <c r="E138" i="5"/>
  <c r="F8" i="5"/>
  <c r="B65" i="5"/>
  <c r="E65" i="5" s="1"/>
  <c r="F5" i="5"/>
  <c r="D26" i="5"/>
  <c r="F26" i="5" s="1"/>
  <c r="E126" i="3"/>
  <c r="E59" i="3"/>
  <c r="E47" i="3"/>
  <c r="B39" i="3"/>
  <c r="E37" i="3"/>
  <c r="E109" i="3"/>
  <c r="E142" i="3"/>
  <c r="B24" i="2"/>
  <c r="F14" i="2"/>
  <c r="F143" i="3"/>
  <c r="F110" i="3"/>
  <c r="B118" i="3"/>
  <c r="F17" i="2"/>
  <c r="E17" i="2"/>
  <c r="E6" i="3"/>
  <c r="D39" i="3"/>
  <c r="F39" i="3" s="1"/>
  <c r="D38" i="3"/>
  <c r="F38" i="3" s="1"/>
  <c r="E42" i="3"/>
  <c r="F86" i="3"/>
  <c r="E7" i="2"/>
  <c r="E39" i="3"/>
  <c r="E14" i="2"/>
  <c r="D7" i="3"/>
  <c r="F7" i="3" s="1"/>
  <c r="E11" i="3"/>
  <c r="D32" i="3"/>
  <c r="F32" i="3" s="1"/>
  <c r="D46" i="3"/>
  <c r="F46" i="3" s="1"/>
  <c r="F123" i="3"/>
  <c r="F126" i="3"/>
  <c r="C132" i="3"/>
  <c r="F132" i="3" s="1"/>
  <c r="E23" i="4"/>
  <c r="E5" i="5"/>
  <c r="E17" i="5"/>
  <c r="E28" i="5"/>
  <c r="E143" i="3"/>
  <c r="E123" i="3"/>
  <c r="D80" i="5"/>
  <c r="B46" i="3"/>
  <c r="B109" i="5"/>
  <c r="B23" i="5" s="1"/>
  <c r="F118" i="3" l="1"/>
  <c r="E118" i="3"/>
  <c r="D99" i="3"/>
  <c r="F99" i="3" s="1"/>
  <c r="F27" i="5"/>
  <c r="D21" i="5"/>
  <c r="F109" i="5"/>
  <c r="D23" i="5"/>
  <c r="E27" i="5"/>
  <c r="D79" i="5"/>
  <c r="F79" i="5" s="1"/>
  <c r="E80" i="5"/>
  <c r="B22" i="5"/>
  <c r="B25" i="5" s="1"/>
  <c r="B82" i="3"/>
  <c r="E82" i="3" s="1"/>
  <c r="B148" i="5"/>
  <c r="F80" i="5"/>
  <c r="D22" i="5"/>
  <c r="E24" i="2"/>
  <c r="E32" i="3"/>
  <c r="E7" i="3"/>
  <c r="E109" i="5"/>
  <c r="B79" i="5"/>
  <c r="D18" i="5"/>
  <c r="F18" i="5" s="1"/>
  <c r="E46" i="3"/>
  <c r="B38" i="3"/>
  <c r="E38" i="3" l="1"/>
  <c r="B99" i="3"/>
  <c r="D19" i="5"/>
  <c r="F19" i="5" s="1"/>
  <c r="D25" i="5"/>
  <c r="F25" i="5" s="1"/>
  <c r="D148" i="5"/>
  <c r="F148" i="5" s="1"/>
  <c r="E79" i="5"/>
  <c r="E18" i="5"/>
  <c r="E19" i="5" l="1"/>
  <c r="E25" i="5"/>
</calcChain>
</file>

<file path=xl/sharedStrings.xml><?xml version="1.0" encoding="utf-8"?>
<sst xmlns="http://schemas.openxmlformats.org/spreadsheetml/2006/main" count="376" uniqueCount="206">
  <si>
    <t>MINISTARSTVO KULTURE I MEDIJA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</si>
  <si>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</si>
  <si>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</si>
  <si>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</si>
  <si>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</si>
  <si>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01.-12.2024.</t>
  </si>
  <si>
    <t>Izvorni plan
2025.</t>
  </si>
  <si>
    <t>Ostvarenje /
Izvršenje
01.-12.2025.</t>
  </si>
  <si>
    <t>Indeks
izvršenja
01.-12.2024.</t>
  </si>
  <si>
    <t>Indeks
izvršenja
01.-12.2025.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</si>
  <si>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</si>
  <si>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</si>
  <si>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</si>
  <si>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</si>
  <si>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</si>
  <si>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</si>
  <si>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</si>
  <si>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</si>
  <si>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</si>
  <si>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</si>
  <si>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</si>
  <si>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</si>
  <si>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</si>
  <si>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</si>
  <si>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</si>
  <si>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</si>
  <si>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</si>
  <si>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</si>
  <si>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</si>
  <si>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</si>
  <si>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31.12.2024.</t>
  </si>
  <si>
    <t>Izvršenje 2025.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</si>
  <si>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</si>
  <si>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</si>
  <si>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</si>
  <si>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</si>
  <si>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</si>
  <si>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</si>
  <si>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634 Pomoći od izvanproračunskih korisnika</t>
  </si>
  <si>
    <t xml:space="preserve">   6341 Tekuće pomoći od izvanproračunskih korisnika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</si>
  <si>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</si>
  <si>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</si>
  <si>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</si>
  <si>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</si>
  <si>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</si>
  <si>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65 Prihodi od upravnih i admin. pristojbi, pristojbi po posebn.propisima i naknada</t>
  </si>
  <si>
    <t xml:space="preserve">  652 Prihodi po posebnim propisima</t>
  </si>
  <si>
    <t xml:space="preserve">   6526 Ostali nespomenuti prihodi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</si>
  <si>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</si>
  <si>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</si>
  <si>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</si>
  <si>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</si>
  <si>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</si>
  <si>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</si>
  <si>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</si>
  <si>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</si>
  <si>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</si>
  <si>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</si>
  <si>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</si>
  <si>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</si>
  <si>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</si>
  <si>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</si>
  <si>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</si>
  <si>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</si>
  <si>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</si>
  <si>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</si>
  <si>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</si>
  <si>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</si>
  <si>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</si>
  <si>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</si>
  <si>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</si>
  <si>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</si>
  <si>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</si>
  <si>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</si>
  <si>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</si>
  <si>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</si>
  <si>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</si>
  <si>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</si>
  <si>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</si>
  <si>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</si>
  <si>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</si>
  <si>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</si>
  <si>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</si>
  <si>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</si>
  <si>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</si>
  <si>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</si>
  <si>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</si>
  <si>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</si>
  <si>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</si>
  <si>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</si>
  <si>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</si>
  <si>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3291 Naknade za rad predstavničkih i izvršnih tijela, povjerenstava i slično</t>
  </si>
  <si>
    <t xml:space="preserve">   3292 Premije osiguranja</t>
  </si>
  <si>
    <t xml:space="preserve">   3293 Reprezentacija</t>
  </si>
  <si>
    <t xml:space="preserve">   3294 Članarine i norme</t>
  </si>
  <si>
    <t xml:space="preserve">   3295 Pristojbe i naknade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</si>
  <si>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</si>
  <si>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</si>
  <si>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</si>
  <si>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</si>
  <si>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</si>
  <si>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41 Rashodi za nabavu neproizvedene dugotrajne imovine</t>
  </si>
  <si>
    <t xml:space="preserve">  412 Nematerijalna imovina</t>
  </si>
  <si>
    <t xml:space="preserve">   4124 Ostala prava</t>
  </si>
  <si>
    <t xml:space="preserve"> 42 Rashodi za nabavu proizvedene dugotrajne imovine</t>
  </si>
  <si>
    <t xml:space="preserve">  421 Građevinski objekti</t>
  </si>
  <si>
    <t xml:space="preserve">   4212 Poslovni objekti</t>
  </si>
  <si>
    <t xml:space="preserve">  422 Postrojenja i oprema</t>
  </si>
  <si>
    <t xml:space="preserve">   4221 Uredska oprema i namještaj</t>
  </si>
  <si>
    <t xml:space="preserve">   4223 Oprema za održavanje i zaštitu</t>
  </si>
  <si>
    <t xml:space="preserve">   4227 Uređaji, strojevi i oprema za ostale namjene</t>
  </si>
  <si>
    <t xml:space="preserve">  424 Knjige, umjetnička djela i ostale izložbene vrijednosti</t>
  </si>
  <si>
    <t xml:space="preserve">   4241 Knjige</t>
  </si>
  <si>
    <t xml:space="preserve">   4243 Muzejski izlošci i predmeti prirodnih rijetkosti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</si>
  <si>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</si>
  <si>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</si>
  <si>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</si>
  <si>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</si>
  <si>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</si>
  <si>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4 PRIHODI ZA POSEBNE NAMJENE</t>
  </si>
  <si>
    <t xml:space="preserve"> 43 Ostali prihodi</t>
  </si>
  <si>
    <t>5 POMOĆI</t>
  </si>
  <si>
    <t xml:space="preserve"> 52 Pomoći grad. i župan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</si>
  <si>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</si>
  <si>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</si>
  <si>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</si>
  <si>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</si>
  <si>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</si>
  <si>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</si>
  <si>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</si>
  <si>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</si>
  <si>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</si>
  <si>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</si>
  <si>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</si>
  <si>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</si>
  <si>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</si>
  <si>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</si>
  <si>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</si>
  <si>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</si>
  <si>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            31 Vlastiti prihodi</t>
  </si>
  <si>
    <t xml:space="preserve">            43 Ostali prihodi</t>
  </si>
  <si>
    <t xml:space="preserve">            52 Pomoći grad. i župan</t>
  </si>
  <si>
    <t xml:space="preserve">  3903 MUZEJSKA I VIZUALNA DJELATNOST</t>
  </si>
  <si>
    <t xml:space="preserve">   A780000 MUZEJI ADMINISTRACIJA I UPRAVLJANJE**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</si>
  <si>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</si>
  <si>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</si>
  <si>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</si>
  <si>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</si>
  <si>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</si>
  <si>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</si>
  <si>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</si>
  <si>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</si>
  <si>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</si>
  <si>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</si>
  <si>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3221 Uredski materijal i ostali materijalni rashodi</t>
  </si>
  <si>
    <t xml:space="preserve">      3222 Materijal i sirovine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</si>
  <si>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</si>
  <si>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</si>
  <si>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</si>
  <si>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</si>
  <si>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</si>
  <si>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</si>
  <si>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</si>
  <si>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</si>
  <si>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</si>
  <si>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</si>
  <si>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</si>
  <si>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</si>
  <si>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3241 Naknade troškova osobama izvan radnog odnosa</t>
  </si>
  <si>
    <t xml:space="preserve">      3291 Naknade za rad predstavničkih i izvršnih tijela, povjerenstava i slično</t>
  </si>
  <si>
    <t xml:space="preserve">      3292 Premije osiguranja</t>
  </si>
  <si>
    <t xml:space="preserve">      3294 Članarine i norme</t>
  </si>
  <si>
    <t xml:space="preserve">      3295 Pristojbe i naknade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</si>
  <si>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</si>
  <si>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</si>
  <si>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</si>
  <si>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</si>
  <si>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  42 Rashodi za nabavu proizvedene dugotrajne imovine</t>
  </si>
  <si>
    <t xml:space="preserve">      4221 Uredska oprema i namještaj</t>
  </si>
  <si>
    <t xml:space="preserve">      4227 Uređaji, strojevi i oprema za ostale namjene</t>
  </si>
  <si>
    <t xml:space="preserve">      4241 Knjige</t>
  </si>
  <si>
    <t xml:space="preserve">   A780001 MUZEJI  PROG. MUZEJSKO GALERIJSKE DJ.**</t>
  </si>
  <si>
    <t xml:space="preserve">      4212 Poslovni objekti</t>
  </si>
  <si>
    <t xml:space="preserve">   A780002 MUZEJI ADMINISTRACIJA I UPRAVLJANJE - OSTALI IZVOR</t>
  </si>
  <si>
    <t xml:space="preserve">    31 Vlastiti prihodi</t>
  </si>
  <si>
    <t xml:space="preserve">      3293 Reprezentacija</t>
  </si>
  <si>
    <t xml:space="preserve">     41 Rashodi za nabavu neproizvedene dugotrajne imovine</t>
  </si>
  <si>
    <t xml:space="preserve">      4124 Ostala prava</t>
  </si>
  <si>
    <t xml:space="preserve">      4243 Muzejski izlošci i predmeti prirodnih rijetkosti</t>
  </si>
  <si>
    <t xml:space="preserve">    43 Ostali prihodi</t>
  </si>
  <si>
    <t xml:space="preserve">      3236 Zdravstvene i veterinarske usluge</t>
  </si>
  <si>
    <t xml:space="preserve">      4223 Oprema za održavanje i zaštitu</t>
  </si>
  <si>
    <t xml:space="preserve">    52 Pomoći grad. i župan</t>
  </si>
  <si>
    <t>Rebalans III.
2025.</t>
  </si>
  <si>
    <t xml:space="preserve">   6391 Tekući prijenosi između proračunskih korisnika istog proračuna</t>
  </si>
  <si>
    <t xml:space="preserve">  639 Prijenosi između proračunskih korisnika istog proračuna</t>
  </si>
  <si>
    <t xml:space="preserve">   4222 Komunikacijska oprema</t>
  </si>
  <si>
    <t xml:space="preserve">  423 Prijevozna sredstva</t>
  </si>
  <si>
    <t xml:space="preserve">   4231 Prijevozna sredstva u cestovnom prometu</t>
  </si>
  <si>
    <t xml:space="preserve">      3236 Obvezni i preventivni zdravstveni pregledi radnika</t>
  </si>
  <si>
    <t xml:space="preserve">      4231 Osobni automobili</t>
  </si>
  <si>
    <t xml:space="preserve">      3231 Rent-a-car i taxi prijevoz</t>
  </si>
  <si>
    <t xml:space="preserve">      4224 Ostala nespomenuta prava</t>
  </si>
  <si>
    <t xml:space="preserve">      4222 Telefoni i ostali komunikacijski uređaji</t>
  </si>
  <si>
    <t xml:space="preserve">      3235 Zakupnine i najamnine za građevinske objekte</t>
  </si>
  <si>
    <t>GODIŠNJI IZVJEŠTAJA O IZVRŠENJU FINANCIJSKOG PLANA ZA 2025.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</si>
</sst>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164" fontId="11" fillId="9" borderId="3" xfId="0" applyNumberFormat="1" applyFont="1" applyFill="1" applyBorder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4" fontId="0" fillId="0" borderId="0" xfId="0" applyNumberFormat="1"/>
    <xf numFmtId="164" fontId="15" fillId="0" borderId="0" xfId="0" applyNumberFormat="1" applyFont="1" applyAlignment="1">
      <alignment horizontal="right" vertical="center"/>
    </xf>
    <xf numFmtId="10" fontId="11" fillId="9" borderId="3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164" fontId="11" fillId="10" borderId="3" xfId="0" applyNumberFormat="1" applyFont="1" applyFill="1" applyBorder="1" applyAlignment="1">
      <alignment horizontal="right" vertical="center"/>
    </xf>
    <xf numFmtId="10" fontId="11" fillId="10" borderId="3" xfId="0" applyNumberFormat="1" applyFont="1" applyFill="1" applyBorder="1" applyAlignment="1">
      <alignment horizontal="center" vertical="center"/>
    </xf>
    <xf numFmtId="164" fontId="11" fillId="0" borderId="7" xfId="0" applyNumberFormat="1" applyFont="1" applyBorder="1" applyAlignment="1">
      <alignment horizontal="right" vertical="center"/>
    </xf>
    <xf numFmtId="10" fontId="11" fillId="0" borderId="7" xfId="0" applyNumberFormat="1" applyFont="1" applyBorder="1" applyAlignment="1">
      <alignment horizontal="center" vertical="center"/>
    </xf>
    <xf numFmtId="4" fontId="1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zoomScaleNormal="100" workbookViewId="0">
      <pane ySplit="7" topLeftCell="A17" activePane="bottomLeft" state="frozen"/>
      <selection pane="bottomLeft" activeCell="A3" sqref="A3:F3"/>
    </sheetView>
  </sheetViews>
  <sheetFormatPr defaultColWidth="9.140625" defaultRowHeight="15" x14ac:dyDescent="0.25"/>
  <cols>
    <col min="1" max="1" width="74" style="6" customWidth="1"/>
    <col min="2" max="4" width="19.7109375" style="6" customWidth="1"/>
    <col min="5" max="6" width="15" style="6" customWidth="1"/>
  </cols>
  <sheetData>
    <row r="1" spans="1:6" s="7" customFormat="1" ht="30" customHeight="1" x14ac:dyDescent="0.2">
      <c r="A1" s="8" t="s">
        <v>0</v>
      </c>
      <c r="B1" s="9"/>
      <c r="C1" s="9"/>
      <c r="D1" s="9"/>
      <c r="E1" s="9"/>
      <c r="F1" s="9"/>
    </row>
    <row r="2" spans="1:6" s="10" customFormat="1" ht="30" customHeight="1" x14ac:dyDescent="0.25">
      <c r="A2" s="61" t="s">
        <v>205</v>
      </c>
      <c r="B2" s="61"/>
      <c r="C2" s="61"/>
      <c r="D2" s="61"/>
      <c r="E2" s="61"/>
      <c r="F2" s="61"/>
    </row>
    <row r="3" spans="1:6" s="10" customFormat="1" ht="30" customHeight="1" x14ac:dyDescent="0.25">
      <c r="A3" s="62" t="s">
        <v>1</v>
      </c>
      <c r="B3" s="62"/>
      <c r="C3" s="62"/>
      <c r="D3" s="62"/>
      <c r="E3" s="62"/>
      <c r="F3" s="62"/>
    </row>
    <row r="4" spans="1:6" s="11" customFormat="1" ht="24.95" customHeight="1" x14ac:dyDescent="0.3">
      <c r="A4" s="62" t="s">
        <v>2</v>
      </c>
      <c r="B4" s="62"/>
      <c r="C4" s="62"/>
      <c r="D4" s="62"/>
      <c r="E4" s="62"/>
      <c r="F4" s="62"/>
    </row>
    <row r="5" spans="1:6" s="12" customFormat="1" ht="24.95" customHeight="1" x14ac:dyDescent="0.25">
      <c r="A5" s="13" t="s">
        <v>3</v>
      </c>
      <c r="B5" s="14"/>
      <c r="C5" s="14"/>
      <c r="D5" s="14"/>
      <c r="E5" s="14"/>
      <c r="F5" s="14"/>
    </row>
    <row r="6" spans="1:6" ht="57" customHeight="1" x14ac:dyDescent="0.25">
      <c r="A6" s="15" t="s">
        <v>4</v>
      </c>
      <c r="B6" s="15" t="s">
        <v>5</v>
      </c>
      <c r="C6" s="15" t="s">
        <v>193</v>
      </c>
      <c r="D6" s="15" t="s">
        <v>7</v>
      </c>
      <c r="E6" s="15" t="s">
        <v>8</v>
      </c>
      <c r="F6" s="15" t="s">
        <v>9</v>
      </c>
    </row>
    <row r="7" spans="1:6" s="16" customFormat="1" ht="15.95" customHeight="1" x14ac:dyDescent="0.25">
      <c r="A7" s="17" t="s">
        <v>10</v>
      </c>
      <c r="B7" s="17">
        <f>COLUMN()</f>
        <v>2</v>
      </c>
      <c r="C7" s="17">
        <f>COLUMN()</f>
        <v>3</v>
      </c>
      <c r="D7" s="17">
        <f>COLUMN()</f>
        <v>4</v>
      </c>
      <c r="E7" s="17" t="str">
        <f>_xlfn.CONCAT(TEXT(COLUMN(),"@")," (",TEXT(D7,"@")," / ",TEXT(B7,"@"),")")</f>
        <v>5 (4 / 2)</v>
      </c>
      <c r="F7" s="17" t="str">
        <f>_xlfn.CONCAT(TEXT(COLUMN(),"@")," (",TEXT(D7,"@")," / ",TEXT(C7,"@"),")")</f>
        <v>6 (4 / 3)</v>
      </c>
    </row>
    <row r="8" spans="1:6" s="16" customFormat="1" ht="24.95" customHeight="1" x14ac:dyDescent="0.25">
      <c r="A8" s="18" t="s">
        <v>11</v>
      </c>
      <c r="B8" s="19">
        <v>3190077.57</v>
      </c>
      <c r="C8" s="19">
        <v>3267059.13</v>
      </c>
      <c r="D8" s="19">
        <v>3237680.52</v>
      </c>
      <c r="E8" s="20">
        <f t="shared" ref="E8:E14" si="0">IF(B8&lt;&gt;0,D8/B8,"-")</f>
        <v>1.014922192001745</v>
      </c>
      <c r="F8" s="20">
        <f t="shared" ref="F8:F14" si="1">IF(C8&lt;&gt;0,D8/C8,"-")</f>
        <v>0.99100762831923406</v>
      </c>
    </row>
    <row r="9" spans="1:6" s="16" customFormat="1" ht="24.95" customHeight="1" x14ac:dyDescent="0.25">
      <c r="A9" s="18" t="s">
        <v>12</v>
      </c>
      <c r="B9" s="19">
        <v>0</v>
      </c>
      <c r="C9" s="19">
        <v>0</v>
      </c>
      <c r="D9" s="19">
        <v>0</v>
      </c>
      <c r="E9" s="20" t="str">
        <f t="shared" si="0"/>
        <v>-</v>
      </c>
      <c r="F9" s="20" t="str">
        <f t="shared" si="1"/>
        <v>-</v>
      </c>
    </row>
    <row r="10" spans="1:6" s="21" customFormat="1" ht="30" customHeight="1" x14ac:dyDescent="0.25">
      <c r="A10" s="22" t="s">
        <v>13</v>
      </c>
      <c r="B10" s="23">
        <f>B8+B9</f>
        <v>3190077.57</v>
      </c>
      <c r="C10" s="23">
        <f>C8+C9</f>
        <v>3267059.13</v>
      </c>
      <c r="D10" s="23">
        <f>D8+D9</f>
        <v>3237680.52</v>
      </c>
      <c r="E10" s="24">
        <f t="shared" si="0"/>
        <v>1.014922192001745</v>
      </c>
      <c r="F10" s="24">
        <f t="shared" si="1"/>
        <v>0.99100762831923406</v>
      </c>
    </row>
    <row r="11" spans="1:6" s="16" customFormat="1" ht="24.95" customHeight="1" x14ac:dyDescent="0.25">
      <c r="A11" s="18" t="s">
        <v>14</v>
      </c>
      <c r="B11" s="19">
        <v>440379</v>
      </c>
      <c r="C11" s="19">
        <v>646847.5</v>
      </c>
      <c r="D11" s="19">
        <v>522957.62</v>
      </c>
      <c r="E11" s="20">
        <f t="shared" si="0"/>
        <v>1.1875171613541973</v>
      </c>
      <c r="F11" s="20">
        <f t="shared" si="1"/>
        <v>0.80847127027622434</v>
      </c>
    </row>
    <row r="12" spans="1:6" s="16" customFormat="1" ht="24.95" customHeight="1" x14ac:dyDescent="0.25">
      <c r="A12" s="18" t="s">
        <v>15</v>
      </c>
      <c r="B12" s="19">
        <v>3019653.38</v>
      </c>
      <c r="C12" s="19">
        <v>2772468.63</v>
      </c>
      <c r="D12" s="19">
        <v>2743634.04</v>
      </c>
      <c r="E12" s="20">
        <f t="shared" si="0"/>
        <v>0.90859237625478728</v>
      </c>
      <c r="F12" s="20">
        <f t="shared" si="1"/>
        <v>0.98959966951907408</v>
      </c>
    </row>
    <row r="13" spans="1:6" ht="30" customHeight="1" x14ac:dyDescent="0.25">
      <c r="A13" s="22" t="s">
        <v>16</v>
      </c>
      <c r="B13" s="23">
        <f>B11+B12</f>
        <v>3460032.38</v>
      </c>
      <c r="C13" s="23">
        <f>C11+C12</f>
        <v>3419316.13</v>
      </c>
      <c r="D13" s="23">
        <f>D11+D12</f>
        <v>3266591.66</v>
      </c>
      <c r="E13" s="24">
        <f t="shared" si="0"/>
        <v>0.94409280065754764</v>
      </c>
      <c r="F13" s="24">
        <f t="shared" si="1"/>
        <v>0.95533479087819828</v>
      </c>
    </row>
    <row r="14" spans="1:6" ht="30" customHeight="1" x14ac:dyDescent="0.25">
      <c r="A14" s="22" t="s">
        <v>17</v>
      </c>
      <c r="B14" s="23">
        <f>B8+B9-B11-B12</f>
        <v>-269954.81000000006</v>
      </c>
      <c r="C14" s="23">
        <f>C8+C9-C11-C12</f>
        <v>-152257</v>
      </c>
      <c r="D14" s="23">
        <f>D8+D9-D11-D12</f>
        <v>-28911.14000000013</v>
      </c>
      <c r="E14" s="24">
        <f t="shared" si="0"/>
        <v>0.10709622103047589</v>
      </c>
      <c r="F14" s="24">
        <f t="shared" si="1"/>
        <v>0.18988381486565564</v>
      </c>
    </row>
    <row r="15" spans="1:6" s="12" customFormat="1" ht="21.75" customHeight="1" x14ac:dyDescent="0.2">
      <c r="A15" s="25" t="s">
        <v>18</v>
      </c>
      <c r="B15" s="14"/>
      <c r="C15" s="14"/>
      <c r="D15" s="14"/>
      <c r="E15" s="14"/>
      <c r="F15" s="14"/>
    </row>
    <row r="16" spans="1:6" ht="57.6" customHeight="1" x14ac:dyDescent="0.25">
      <c r="A16" s="15" t="s">
        <v>4</v>
      </c>
      <c r="B16" s="15" t="str">
        <f>B6</f>
        <v>Ostvarenje /
Izvršenje
01.-12.2024.</v>
      </c>
      <c r="C16" s="15" t="str">
        <f>C6</f>
        <v>Rebalans III.
2025.</v>
      </c>
      <c r="D16" s="15" t="str">
        <f>D6</f>
        <v>Ostvarenje /
Izvršenje
01.-12.2025.</v>
      </c>
      <c r="E16" s="15" t="str">
        <f>E6</f>
        <v>Indeks
izvršenja
01.-12.2024.</v>
      </c>
      <c r="F16" s="15" t="str">
        <f>F6</f>
        <v>Indeks
izvršenja
01.-12.2025.</v>
      </c>
    </row>
    <row r="17" spans="1:6" s="16" customFormat="1" ht="15.95" customHeight="1" x14ac:dyDescent="0.25">
      <c r="A17" s="17" t="s">
        <v>10</v>
      </c>
      <c r="B17" s="17">
        <f>COLUMN()</f>
        <v>2</v>
      </c>
      <c r="C17" s="17">
        <f>COLUMN()</f>
        <v>3</v>
      </c>
      <c r="D17" s="17">
        <f>COLUMN()</f>
        <v>4</v>
      </c>
      <c r="E17" s="17" t="str">
        <f>_xlfn.CONCAT(TEXT(COLUMN(),"@")," (",TEXT(D17,"@")," / ",TEXT(B17,"@"),")")</f>
        <v>5 (4 / 2)</v>
      </c>
      <c r="F17" s="17" t="str">
        <f>_xlfn.CONCAT(TEXT(COLUMN(),"@")," (",TEXT(D17,"@")," / ",TEXT(C17,"@"),")")</f>
        <v>6 (4 / 3)</v>
      </c>
    </row>
    <row r="18" spans="1:6" s="16" customFormat="1" ht="24.95" customHeight="1" x14ac:dyDescent="0.25">
      <c r="A18" s="18" t="s">
        <v>19</v>
      </c>
      <c r="B18" s="19">
        <v>0</v>
      </c>
      <c r="C18" s="19">
        <v>0</v>
      </c>
      <c r="D18" s="19">
        <v>0</v>
      </c>
      <c r="E18" s="20" t="str">
        <f t="shared" ref="E18:E24" si="2">IF(B18&lt;&gt;0,D18/B18,"-")</f>
        <v>-</v>
      </c>
      <c r="F18" s="20" t="str">
        <f t="shared" ref="F18:F24" si="3">IF(C18&lt;&gt;0,D18/C18,"-")</f>
        <v>-</v>
      </c>
    </row>
    <row r="19" spans="1:6" s="16" customFormat="1" ht="24.95" customHeight="1" x14ac:dyDescent="0.25">
      <c r="A19" s="18" t="s">
        <v>20</v>
      </c>
      <c r="B19" s="19">
        <v>0</v>
      </c>
      <c r="C19" s="19">
        <v>0</v>
      </c>
      <c r="D19" s="19">
        <v>0</v>
      </c>
      <c r="E19" s="20" t="str">
        <f t="shared" si="2"/>
        <v>-</v>
      </c>
      <c r="F19" s="20" t="str">
        <f t="shared" si="3"/>
        <v>-</v>
      </c>
    </row>
    <row r="20" spans="1:6" s="16" customFormat="1" ht="30" customHeight="1" x14ac:dyDescent="0.25">
      <c r="A20" s="22" t="s">
        <v>21</v>
      </c>
      <c r="B20" s="23">
        <f>B18-B19</f>
        <v>0</v>
      </c>
      <c r="C20" s="23">
        <f>C18-C19</f>
        <v>0</v>
      </c>
      <c r="D20" s="23">
        <f>D18-D19</f>
        <v>0</v>
      </c>
      <c r="E20" s="24" t="str">
        <f t="shared" si="2"/>
        <v>-</v>
      </c>
      <c r="F20" s="24" t="str">
        <f t="shared" si="3"/>
        <v>-</v>
      </c>
    </row>
    <row r="21" spans="1:6" s="16" customFormat="1" ht="24.95" customHeight="1" x14ac:dyDescent="0.25">
      <c r="A21" s="18" t="s">
        <v>22</v>
      </c>
      <c r="B21" s="19">
        <v>422211.81</v>
      </c>
      <c r="C21" s="19">
        <v>152257</v>
      </c>
      <c r="D21" s="19">
        <v>152257</v>
      </c>
      <c r="E21" s="20">
        <f t="shared" si="2"/>
        <v>0.36061757722977955</v>
      </c>
      <c r="F21" s="20">
        <f t="shared" si="3"/>
        <v>1</v>
      </c>
    </row>
    <row r="22" spans="1:6" s="16" customFormat="1" ht="24.95" customHeight="1" x14ac:dyDescent="0.25">
      <c r="A22" s="18" t="s">
        <v>23</v>
      </c>
      <c r="B22" s="19">
        <v>152257</v>
      </c>
      <c r="C22" s="19">
        <v>0</v>
      </c>
      <c r="D22" s="19">
        <v>123345.86</v>
      </c>
      <c r="E22" s="20">
        <f t="shared" si="2"/>
        <v>0.81011618513434525</v>
      </c>
      <c r="F22" s="20" t="str">
        <f t="shared" si="3"/>
        <v>-</v>
      </c>
    </row>
    <row r="23" spans="1:6" ht="30" customHeight="1" x14ac:dyDescent="0.25">
      <c r="A23" s="22" t="s">
        <v>24</v>
      </c>
      <c r="B23" s="23">
        <f>B18-B19+B21-B22</f>
        <v>269954.81</v>
      </c>
      <c r="C23" s="23">
        <f>C18-C19+C21-C22</f>
        <v>152257</v>
      </c>
      <c r="D23" s="23">
        <f>D18-D19+D21-D22</f>
        <v>28911.14</v>
      </c>
      <c r="E23" s="24">
        <f t="shared" si="2"/>
        <v>0.10709622103047543</v>
      </c>
      <c r="F23" s="24">
        <f t="shared" si="3"/>
        <v>0.18988381486565478</v>
      </c>
    </row>
    <row r="24" spans="1:6" ht="30" customHeight="1" x14ac:dyDescent="0.25">
      <c r="A24" s="22" t="s">
        <v>25</v>
      </c>
      <c r="B24" s="23">
        <f>B14+B23</f>
        <v>0</v>
      </c>
      <c r="C24" s="23">
        <f>C14+C23</f>
        <v>0</v>
      </c>
      <c r="D24" s="23">
        <f>D14+D23</f>
        <v>-1.3096723705530167E-10</v>
      </c>
      <c r="E24" s="24" t="str">
        <f t="shared" si="2"/>
        <v>-</v>
      </c>
      <c r="F24" s="24" t="str">
        <f t="shared" si="3"/>
        <v>-</v>
      </c>
    </row>
    <row r="25" spans="1:6" x14ac:dyDescent="0.25">
      <c r="A25" s="16"/>
      <c r="B25" s="16"/>
      <c r="C25" s="16"/>
      <c r="D25" s="16"/>
      <c r="E25" s="16"/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x14ac:dyDescent="0.25">
      <c r="C27" s="26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85" fitToHeight="0" orientation="landscape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48"/>
  <sheetViews>
    <sheetView zoomScaleNormal="100" workbookViewId="0">
      <pane ySplit="6" topLeftCell="A118" activePane="bottomLeft" state="frozen"/>
      <selection pane="bottomLeft" activeCell="J129" sqref="J129"/>
    </sheetView>
  </sheetViews>
  <sheetFormatPr defaultColWidth="9.140625" defaultRowHeight="15" x14ac:dyDescent="0.25"/>
  <cols>
    <col min="1" max="1" width="73.7109375" style="6" customWidth="1"/>
    <col min="2" max="2" width="29.7109375" style="6" customWidth="1"/>
    <col min="3" max="4" width="19.7109375" style="6" customWidth="1"/>
    <col min="5" max="5" width="15.7109375" style="6" customWidth="1"/>
    <col min="6" max="6" width="12.7109375" style="6" customWidth="1"/>
  </cols>
  <sheetData>
    <row r="1" spans="1:6" s="10" customFormat="1" ht="30" customHeight="1" x14ac:dyDescent="0.25">
      <c r="A1" s="62" t="s">
        <v>1</v>
      </c>
      <c r="B1" s="62"/>
      <c r="C1" s="62"/>
      <c r="D1" s="62"/>
      <c r="E1" s="62"/>
      <c r="F1" s="62"/>
    </row>
    <row r="2" spans="1:6" s="10" customFormat="1" ht="30" customHeight="1" x14ac:dyDescent="0.25">
      <c r="A2" s="62" t="s">
        <v>26</v>
      </c>
      <c r="B2" s="62"/>
      <c r="C2" s="62"/>
      <c r="D2" s="62"/>
      <c r="E2" s="62"/>
      <c r="F2" s="62"/>
    </row>
    <row r="3" spans="1:6" s="11" customFormat="1" ht="24.95" customHeight="1" x14ac:dyDescent="0.3">
      <c r="A3" s="62" t="s">
        <v>27</v>
      </c>
      <c r="B3" s="62"/>
      <c r="C3" s="62"/>
      <c r="D3" s="62"/>
      <c r="E3" s="62"/>
      <c r="F3" s="62"/>
    </row>
    <row r="4" spans="1:6" s="12" customFormat="1" ht="24.95" customHeight="1" x14ac:dyDescent="0.25">
      <c r="A4" s="13" t="s">
        <v>28</v>
      </c>
      <c r="B4" s="14"/>
      <c r="C4" s="14"/>
      <c r="D4" s="14"/>
      <c r="E4" s="14"/>
      <c r="F4" s="14"/>
    </row>
    <row r="5" spans="1:6" ht="57.6" customHeight="1" x14ac:dyDescent="0.25">
      <c r="A5" s="15" t="s">
        <v>29</v>
      </c>
      <c r="B5" s="15" t="s">
        <v>30</v>
      </c>
      <c r="C5" s="15" t="s">
        <v>193</v>
      </c>
      <c r="D5" s="15" t="s">
        <v>31</v>
      </c>
      <c r="E5" s="15" t="s">
        <v>32</v>
      </c>
      <c r="F5" s="15" t="s">
        <v>33</v>
      </c>
    </row>
    <row r="6" spans="1:6" s="16" customFormat="1" ht="15.95" customHeight="1" x14ac:dyDescent="0.25">
      <c r="A6" s="17" t="s">
        <v>10</v>
      </c>
      <c r="B6" s="17">
        <f>COLUMN()</f>
        <v>2</v>
      </c>
      <c r="C6" s="17">
        <v>3</v>
      </c>
      <c r="D6" s="17">
        <f>COLUMN()</f>
        <v>4</v>
      </c>
      <c r="E6" s="17" t="str">
        <f>_xlfn.CONCAT(TEXT(COLUMN(),"@")," (",TEXT(D6,"@")," / ",TEXT(B6,"@"),")")</f>
        <v>5 (4 / 2)</v>
      </c>
      <c r="F6" s="17" t="str">
        <f>_xlfn.CONCAT(TEXT(COLUMN(),"@")," (",TEXT(D6,"@")," / ",TEXT(C6,"@"),")")</f>
        <v>6 (4 / 3)</v>
      </c>
    </row>
    <row r="7" spans="1:6" x14ac:dyDescent="0.25">
      <c r="A7" s="27" t="s">
        <v>11</v>
      </c>
      <c r="B7" s="28">
        <f>SUM(B8,B11,B18,B21,B24,B28)</f>
        <v>3190077.57</v>
      </c>
      <c r="C7" s="28">
        <f>SUM(C8,C11,C18,C21,C24,C28)</f>
        <v>3267059.13</v>
      </c>
      <c r="D7" s="28">
        <f>SUBTOTAL(9,D10:D31)</f>
        <v>3237680.52</v>
      </c>
      <c r="E7" s="29">
        <f t="shared" ref="E7:E32" si="0">IF(B7&lt;&gt;0,D7/B7,"-")</f>
        <v>1.014922192001745</v>
      </c>
      <c r="F7" s="29">
        <f t="shared" ref="F7:F32" si="1">IF(C7&lt;&gt;0,D7/C7,"-")</f>
        <v>0.99100762831923406</v>
      </c>
    </row>
    <row r="8" spans="1:6" x14ac:dyDescent="0.25">
      <c r="A8" s="30" t="s">
        <v>34</v>
      </c>
      <c r="B8" s="31">
        <f>SUBTOTAL(9,B10:B10)</f>
        <v>0</v>
      </c>
      <c r="C8" s="31">
        <f>SUM(C9)</f>
        <v>0</v>
      </c>
      <c r="D8" s="31">
        <f>SUBTOTAL(9,D10:D10)</f>
        <v>0</v>
      </c>
      <c r="E8" s="32" t="str">
        <f t="shared" si="0"/>
        <v>-</v>
      </c>
      <c r="F8" s="32" t="str">
        <f t="shared" si="1"/>
        <v>-</v>
      </c>
    </row>
    <row r="9" spans="1:6" x14ac:dyDescent="0.25">
      <c r="A9" s="33" t="s">
        <v>35</v>
      </c>
      <c r="B9" s="34">
        <f>SUBTOTAL(9,B10:B10)</f>
        <v>0</v>
      </c>
      <c r="C9" s="34">
        <f>SUM(C10)</f>
        <v>0</v>
      </c>
      <c r="D9" s="34">
        <f>SUBTOTAL(9,D10:D10)</f>
        <v>0</v>
      </c>
      <c r="E9" s="35" t="str">
        <f t="shared" si="0"/>
        <v>-</v>
      </c>
      <c r="F9" s="35" t="str">
        <f t="shared" si="1"/>
        <v>-</v>
      </c>
    </row>
    <row r="10" spans="1:6" x14ac:dyDescent="0.25">
      <c r="A10" s="36" t="s">
        <v>36</v>
      </c>
      <c r="B10" s="37">
        <v>0</v>
      </c>
      <c r="C10" s="37">
        <v>0</v>
      </c>
      <c r="D10" s="37">
        <v>0</v>
      </c>
      <c r="E10" s="38" t="str">
        <f t="shared" si="0"/>
        <v>-</v>
      </c>
      <c r="F10" s="38" t="str">
        <f t="shared" si="1"/>
        <v>-</v>
      </c>
    </row>
    <row r="11" spans="1:6" x14ac:dyDescent="0.25">
      <c r="A11" s="30" t="s">
        <v>37</v>
      </c>
      <c r="B11" s="31">
        <f>SUM(B14,B16)</f>
        <v>3756</v>
      </c>
      <c r="C11" s="31">
        <v>28715</v>
      </c>
      <c r="D11" s="31">
        <f>SUBTOTAL(9,D13:D15)</f>
        <v>27668.87</v>
      </c>
      <c r="E11" s="32">
        <f t="shared" si="0"/>
        <v>7.366578807241746</v>
      </c>
      <c r="F11" s="32">
        <f t="shared" si="1"/>
        <v>0.9635685181960647</v>
      </c>
    </row>
    <row r="12" spans="1:6" x14ac:dyDescent="0.25">
      <c r="A12" s="33" t="s">
        <v>38</v>
      </c>
      <c r="B12" s="34">
        <f>SUBTOTAL(9,B13:B13)</f>
        <v>0</v>
      </c>
      <c r="C12" s="34"/>
      <c r="D12" s="34">
        <f>SUBTOTAL(9,D13:D13)</f>
        <v>24768.87</v>
      </c>
      <c r="E12" s="35" t="str">
        <f t="shared" si="0"/>
        <v>-</v>
      </c>
      <c r="F12" s="35" t="str">
        <f t="shared" si="1"/>
        <v>-</v>
      </c>
    </row>
    <row r="13" spans="1:6" x14ac:dyDescent="0.25">
      <c r="A13" s="36" t="s">
        <v>39</v>
      </c>
      <c r="B13" s="37">
        <v>0</v>
      </c>
      <c r="C13" s="37"/>
      <c r="D13" s="37">
        <v>24768.87</v>
      </c>
      <c r="E13" s="38" t="str">
        <f t="shared" si="0"/>
        <v>-</v>
      </c>
      <c r="F13" s="38" t="str">
        <f t="shared" si="1"/>
        <v>-</v>
      </c>
    </row>
    <row r="14" spans="1:6" x14ac:dyDescent="0.25">
      <c r="A14" s="33" t="s">
        <v>40</v>
      </c>
      <c r="B14" s="34">
        <f>SUM(B15)</f>
        <v>2200</v>
      </c>
      <c r="C14" s="34"/>
      <c r="D14" s="34">
        <f>SUBTOTAL(9,D15:D15)</f>
        <v>2900</v>
      </c>
      <c r="E14" s="35">
        <f t="shared" si="0"/>
        <v>1.3181818181818181</v>
      </c>
      <c r="F14" s="35" t="str">
        <f t="shared" si="1"/>
        <v>-</v>
      </c>
    </row>
    <row r="15" spans="1:6" x14ac:dyDescent="0.25">
      <c r="A15" s="36" t="s">
        <v>41</v>
      </c>
      <c r="B15" s="37">
        <v>2200</v>
      </c>
      <c r="C15" s="37"/>
      <c r="D15" s="37">
        <v>2900</v>
      </c>
      <c r="E15" s="38">
        <f t="shared" si="0"/>
        <v>1.3181818181818181</v>
      </c>
      <c r="F15" s="38" t="str">
        <f t="shared" si="1"/>
        <v>-</v>
      </c>
    </row>
    <row r="16" spans="1:6" x14ac:dyDescent="0.25">
      <c r="A16" s="33" t="s">
        <v>195</v>
      </c>
      <c r="B16" s="2">
        <f>SUM(B17)</f>
        <v>1556</v>
      </c>
      <c r="C16" s="37"/>
      <c r="D16" s="37"/>
      <c r="E16" s="38"/>
      <c r="F16" s="38"/>
    </row>
    <row r="17" spans="1:6" x14ac:dyDescent="0.25">
      <c r="A17" s="36" t="s">
        <v>194</v>
      </c>
      <c r="B17" s="37">
        <v>1556</v>
      </c>
      <c r="C17" s="37"/>
      <c r="D17" s="37"/>
      <c r="E17" s="38"/>
      <c r="F17" s="38"/>
    </row>
    <row r="18" spans="1:6" x14ac:dyDescent="0.25">
      <c r="A18" s="30" t="s">
        <v>42</v>
      </c>
      <c r="B18" s="31">
        <f>SUBTOTAL(9,B20:B20)</f>
        <v>1.21</v>
      </c>
      <c r="C18" s="31">
        <v>2</v>
      </c>
      <c r="D18" s="31">
        <f>SUBTOTAL(9,D20:D20)</f>
        <v>1.54</v>
      </c>
      <c r="E18" s="32">
        <f t="shared" si="0"/>
        <v>1.2727272727272727</v>
      </c>
      <c r="F18" s="32">
        <f t="shared" si="1"/>
        <v>0.77</v>
      </c>
    </row>
    <row r="19" spans="1:6" x14ac:dyDescent="0.25">
      <c r="A19" s="33" t="s">
        <v>43</v>
      </c>
      <c r="B19" s="34">
        <f>SUBTOTAL(9,B20:B20)</f>
        <v>1.21</v>
      </c>
      <c r="C19" s="34"/>
      <c r="D19" s="34">
        <f>SUBTOTAL(9,D20:D20)</f>
        <v>1.54</v>
      </c>
      <c r="E19" s="35">
        <f t="shared" si="0"/>
        <v>1.2727272727272727</v>
      </c>
      <c r="F19" s="35" t="str">
        <f t="shared" si="1"/>
        <v>-</v>
      </c>
    </row>
    <row r="20" spans="1:6" x14ac:dyDescent="0.25">
      <c r="A20" s="36" t="s">
        <v>44</v>
      </c>
      <c r="B20" s="37">
        <v>1.21</v>
      </c>
      <c r="C20" s="37"/>
      <c r="D20" s="37">
        <v>1.54</v>
      </c>
      <c r="E20" s="38">
        <f t="shared" si="0"/>
        <v>1.2727272727272727</v>
      </c>
      <c r="F20" s="38" t="str">
        <f t="shared" si="1"/>
        <v>-</v>
      </c>
    </row>
    <row r="21" spans="1:6" x14ac:dyDescent="0.25">
      <c r="A21" s="30" t="s">
        <v>45</v>
      </c>
      <c r="B21" s="31">
        <f>SUBTOTAL(9,B23:B23)</f>
        <v>41639.660000000003</v>
      </c>
      <c r="C21" s="31">
        <v>40378</v>
      </c>
      <c r="D21" s="31">
        <f>SUBTOTAL(9,D23:D23)</f>
        <v>35347.56</v>
      </c>
      <c r="E21" s="32">
        <f t="shared" si="0"/>
        <v>0.84889165761680074</v>
      </c>
      <c r="F21" s="32">
        <f t="shared" si="1"/>
        <v>0.87541631581554302</v>
      </c>
    </row>
    <row r="22" spans="1:6" x14ac:dyDescent="0.25">
      <c r="A22" s="33" t="s">
        <v>46</v>
      </c>
      <c r="B22" s="34">
        <f>SUBTOTAL(9,B23:B23)</f>
        <v>41639.660000000003</v>
      </c>
      <c r="C22" s="34"/>
      <c r="D22" s="34">
        <f>SUBTOTAL(9,D23:D23)</f>
        <v>35347.56</v>
      </c>
      <c r="E22" s="35">
        <f t="shared" si="0"/>
        <v>0.84889165761680074</v>
      </c>
      <c r="F22" s="35" t="str">
        <f t="shared" si="1"/>
        <v>-</v>
      </c>
    </row>
    <row r="23" spans="1:6" x14ac:dyDescent="0.25">
      <c r="A23" s="36" t="s">
        <v>47</v>
      </c>
      <c r="B23" s="37">
        <v>41639.660000000003</v>
      </c>
      <c r="C23" s="37"/>
      <c r="D23" s="37">
        <v>35347.56</v>
      </c>
      <c r="E23" s="38">
        <f t="shared" si="0"/>
        <v>0.84889165761680074</v>
      </c>
      <c r="F23" s="38" t="str">
        <f t="shared" si="1"/>
        <v>-</v>
      </c>
    </row>
    <row r="24" spans="1:6" x14ac:dyDescent="0.25">
      <c r="A24" s="30" t="s">
        <v>48</v>
      </c>
      <c r="B24" s="31">
        <f>SUBTOTAL(9,B26:B27)</f>
        <v>32950.22</v>
      </c>
      <c r="C24" s="31">
        <v>29620</v>
      </c>
      <c r="D24" s="31">
        <f>SUBTOTAL(9,D26:D27)</f>
        <v>26259.649999999998</v>
      </c>
      <c r="E24" s="32">
        <f t="shared" si="0"/>
        <v>0.79694915542293787</v>
      </c>
      <c r="F24" s="32">
        <f t="shared" si="1"/>
        <v>0.8865513166779202</v>
      </c>
    </row>
    <row r="25" spans="1:6" x14ac:dyDescent="0.25">
      <c r="A25" s="33" t="s">
        <v>49</v>
      </c>
      <c r="B25" s="34">
        <f>SUBTOTAL(9,B26:B27)</f>
        <v>32950.22</v>
      </c>
      <c r="C25" s="34"/>
      <c r="D25" s="34">
        <f>SUBTOTAL(9,D26:D27)</f>
        <v>26259.649999999998</v>
      </c>
      <c r="E25" s="35">
        <f t="shared" si="0"/>
        <v>0.79694915542293787</v>
      </c>
      <c r="F25" s="35" t="str">
        <f t="shared" si="1"/>
        <v>-</v>
      </c>
    </row>
    <row r="26" spans="1:6" x14ac:dyDescent="0.25">
      <c r="A26" s="36" t="s">
        <v>50</v>
      </c>
      <c r="B26" s="37">
        <v>19663.43</v>
      </c>
      <c r="C26" s="37"/>
      <c r="D26" s="37">
        <v>20459.169999999998</v>
      </c>
      <c r="E26" s="38">
        <f t="shared" si="0"/>
        <v>1.04046801600738</v>
      </c>
      <c r="F26" s="38" t="str">
        <f t="shared" si="1"/>
        <v>-</v>
      </c>
    </row>
    <row r="27" spans="1:6" x14ac:dyDescent="0.25">
      <c r="A27" s="36" t="s">
        <v>51</v>
      </c>
      <c r="B27" s="37">
        <v>13286.79</v>
      </c>
      <c r="C27" s="37"/>
      <c r="D27" s="37">
        <v>5800.48</v>
      </c>
      <c r="E27" s="38">
        <f t="shared" si="0"/>
        <v>0.4365599215461371</v>
      </c>
      <c r="F27" s="38" t="str">
        <f t="shared" si="1"/>
        <v>-</v>
      </c>
    </row>
    <row r="28" spans="1:6" x14ac:dyDescent="0.25">
      <c r="A28" s="30" t="s">
        <v>52</v>
      </c>
      <c r="B28" s="31">
        <f>SUBTOTAL(9,B30:B31)</f>
        <v>3111730.48</v>
      </c>
      <c r="C28" s="31">
        <v>3168344.13</v>
      </c>
      <c r="D28" s="31">
        <f>SUBTOTAL(9,D30:D31)</f>
        <v>3148402.9000000004</v>
      </c>
      <c r="E28" s="32">
        <f t="shared" si="0"/>
        <v>1.0117852173366892</v>
      </c>
      <c r="F28" s="32">
        <f t="shared" si="1"/>
        <v>0.99370610350965904</v>
      </c>
    </row>
    <row r="29" spans="1:6" x14ac:dyDescent="0.25">
      <c r="A29" s="33" t="s">
        <v>53</v>
      </c>
      <c r="B29" s="34">
        <f>SUBTOTAL(9,B30:B31)</f>
        <v>3111730.48</v>
      </c>
      <c r="C29" s="34"/>
      <c r="D29" s="34">
        <f>SUBTOTAL(9,D30:D31)</f>
        <v>3148402.9000000004</v>
      </c>
      <c r="E29" s="35">
        <f t="shared" si="0"/>
        <v>1.0117852173366892</v>
      </c>
      <c r="F29" s="35" t="str">
        <f t="shared" si="1"/>
        <v>-</v>
      </c>
    </row>
    <row r="30" spans="1:6" x14ac:dyDescent="0.25">
      <c r="A30" s="36" t="s">
        <v>54</v>
      </c>
      <c r="B30" s="37">
        <v>389577.14</v>
      </c>
      <c r="C30" s="37"/>
      <c r="D30" s="37">
        <v>417345.24</v>
      </c>
      <c r="E30" s="38">
        <f t="shared" si="0"/>
        <v>1.0712775395394092</v>
      </c>
      <c r="F30" s="38" t="str">
        <f t="shared" si="1"/>
        <v>-</v>
      </c>
    </row>
    <row r="31" spans="1:6" x14ac:dyDescent="0.25">
      <c r="A31" s="36" t="s">
        <v>55</v>
      </c>
      <c r="B31" s="37">
        <v>2722153.34</v>
      </c>
      <c r="C31" s="37"/>
      <c r="D31" s="37">
        <v>2731057.66</v>
      </c>
      <c r="E31" s="38">
        <f t="shared" si="0"/>
        <v>1.0032710574636476</v>
      </c>
      <c r="F31" s="38" t="str">
        <f t="shared" si="1"/>
        <v>-</v>
      </c>
    </row>
    <row r="32" spans="1:6" ht="20.100000000000001" customHeight="1" x14ac:dyDescent="0.25">
      <c r="A32" s="39" t="s">
        <v>56</v>
      </c>
      <c r="B32" s="40">
        <f>SUM(B11,B18,B21,B24,B28)</f>
        <v>3190077.57</v>
      </c>
      <c r="C32" s="40">
        <f>IFERROR(SUBTOTAL(9,C10:C31),0)</f>
        <v>3267059.13</v>
      </c>
      <c r="D32" s="40">
        <f>IFERROR(SUBTOTAL(9,D10:D31),0)</f>
        <v>3237680.52</v>
      </c>
      <c r="E32" s="41">
        <f t="shared" si="0"/>
        <v>1.014922192001745</v>
      </c>
      <c r="F32" s="41">
        <f t="shared" si="1"/>
        <v>0.99100762831923406</v>
      </c>
    </row>
    <row r="33" spans="1:6" x14ac:dyDescent="0.25">
      <c r="A33" s="16"/>
      <c r="B33" s="16"/>
      <c r="C33" s="16"/>
      <c r="D33" s="16"/>
      <c r="E33" s="16"/>
      <c r="F33" s="16"/>
    </row>
    <row r="34" spans="1:6" x14ac:dyDescent="0.25">
      <c r="A34" s="16"/>
      <c r="B34" s="16"/>
      <c r="C34" s="16"/>
      <c r="D34" s="16"/>
      <c r="E34" s="16"/>
      <c r="F34" s="16"/>
    </row>
    <row r="35" spans="1:6" s="12" customFormat="1" ht="24.95" customHeight="1" x14ac:dyDescent="0.25">
      <c r="A35" s="13" t="s">
        <v>57</v>
      </c>
      <c r="B35" s="14"/>
      <c r="C35" s="14"/>
      <c r="D35" s="14"/>
      <c r="E35" s="14"/>
      <c r="F35" s="14"/>
    </row>
    <row r="36" spans="1:6" ht="57.6" customHeight="1" x14ac:dyDescent="0.25">
      <c r="A36" s="42" t="s">
        <v>29</v>
      </c>
      <c r="B36" s="15" t="s">
        <v>30</v>
      </c>
      <c r="C36" s="15" t="s">
        <v>193</v>
      </c>
      <c r="D36" s="15" t="s">
        <v>31</v>
      </c>
      <c r="E36" s="15" t="s">
        <v>32</v>
      </c>
      <c r="F36" s="15" t="s">
        <v>33</v>
      </c>
    </row>
    <row r="37" spans="1:6" s="16" customFormat="1" ht="15.95" customHeight="1" x14ac:dyDescent="0.25">
      <c r="A37" s="17" t="s">
        <v>10</v>
      </c>
      <c r="B37" s="17">
        <f>COLUMN()</f>
        <v>2</v>
      </c>
      <c r="C37" s="17">
        <v>3</v>
      </c>
      <c r="D37" s="17">
        <f>COLUMN()</f>
        <v>4</v>
      </c>
      <c r="E37" s="17" t="str">
        <f>_xlfn.CONCAT(TEXT(COLUMN(),"@")," (",TEXT(D37,"@")," / ",TEXT(B37,"@"),")")</f>
        <v>5 (4 / 2)</v>
      </c>
      <c r="F37" s="17" t="str">
        <f>_xlfn.CONCAT(TEXT(COLUMN(),"@")," (",TEXT(D37,"@")," / ",TEXT(C37,"@"),")")</f>
        <v>6 (4 / 3)</v>
      </c>
    </row>
    <row r="38" spans="1:6" x14ac:dyDescent="0.25">
      <c r="A38" s="27" t="s">
        <v>14</v>
      </c>
      <c r="B38" s="28">
        <f>SUBTOTAL(9,B41:B81)</f>
        <v>440378.99999999994</v>
      </c>
      <c r="C38" s="28">
        <f>SUM(C39,C46,C78)</f>
        <v>646847.5</v>
      </c>
      <c r="D38" s="28">
        <f>SUBTOTAL(9,D41:D81)</f>
        <v>522957.62</v>
      </c>
      <c r="E38" s="29">
        <f t="shared" ref="E38:E69" si="2">IF(B38&lt;&gt;0,D38/B38,"-")</f>
        <v>1.1875171613541973</v>
      </c>
      <c r="F38" s="29">
        <f t="shared" ref="F38:F69" si="3">IF(C38&lt;&gt;0,D38/C38,"-")</f>
        <v>0.80847127027622434</v>
      </c>
    </row>
    <row r="39" spans="1:6" x14ac:dyDescent="0.25">
      <c r="A39" s="30" t="s">
        <v>58</v>
      </c>
      <c r="B39" s="31">
        <f>SUBTOTAL(9,B41:B45)</f>
        <v>279614.64</v>
      </c>
      <c r="C39" s="31">
        <v>327571.39</v>
      </c>
      <c r="D39" s="31">
        <f>SUBTOTAL(9,D41:D45)</f>
        <v>318293.63</v>
      </c>
      <c r="E39" s="32">
        <f t="shared" si="2"/>
        <v>1.1383296310951385</v>
      </c>
      <c r="F39" s="32">
        <f t="shared" si="3"/>
        <v>0.97167713578405002</v>
      </c>
    </row>
    <row r="40" spans="1:6" x14ac:dyDescent="0.25">
      <c r="A40" s="33" t="s">
        <v>59</v>
      </c>
      <c r="B40" s="34">
        <f>SUBTOTAL(9,B41:B41)</f>
        <v>235778.38</v>
      </c>
      <c r="C40" s="34"/>
      <c r="D40" s="34">
        <f>SUBTOTAL(9,D41:D41)</f>
        <v>264404.26</v>
      </c>
      <c r="E40" s="35">
        <f t="shared" si="2"/>
        <v>1.1214101140231771</v>
      </c>
      <c r="F40" s="35" t="str">
        <f t="shared" si="3"/>
        <v>-</v>
      </c>
    </row>
    <row r="41" spans="1:6" x14ac:dyDescent="0.25">
      <c r="A41" s="36" t="s">
        <v>60</v>
      </c>
      <c r="B41" s="37">
        <v>235778.38</v>
      </c>
      <c r="C41" s="37"/>
      <c r="D41" s="37">
        <v>264404.26</v>
      </c>
      <c r="E41" s="38">
        <f t="shared" si="2"/>
        <v>1.1214101140231771</v>
      </c>
      <c r="F41" s="38" t="str">
        <f t="shared" si="3"/>
        <v>-</v>
      </c>
    </row>
    <row r="42" spans="1:6" x14ac:dyDescent="0.25">
      <c r="A42" s="33" t="s">
        <v>61</v>
      </c>
      <c r="B42" s="34">
        <f>SUBTOTAL(9,B43:B43)</f>
        <v>6945.22</v>
      </c>
      <c r="C42" s="34"/>
      <c r="D42" s="34">
        <f>SUBTOTAL(9,D43:D43)</f>
        <v>10886.53</v>
      </c>
      <c r="E42" s="35">
        <f t="shared" si="2"/>
        <v>1.5674852632458007</v>
      </c>
      <c r="F42" s="35" t="str">
        <f t="shared" si="3"/>
        <v>-</v>
      </c>
    </row>
    <row r="43" spans="1:6" x14ac:dyDescent="0.25">
      <c r="A43" s="36" t="s">
        <v>62</v>
      </c>
      <c r="B43" s="37">
        <v>6945.22</v>
      </c>
      <c r="C43" s="37"/>
      <c r="D43" s="37">
        <v>10886.53</v>
      </c>
      <c r="E43" s="38">
        <f t="shared" si="2"/>
        <v>1.5674852632458007</v>
      </c>
      <c r="F43" s="38" t="str">
        <f t="shared" si="3"/>
        <v>-</v>
      </c>
    </row>
    <row r="44" spans="1:6" x14ac:dyDescent="0.25">
      <c r="A44" s="33" t="s">
        <v>63</v>
      </c>
      <c r="B44" s="34">
        <f>SUBTOTAL(9,B45:B45)</f>
        <v>36891.040000000001</v>
      </c>
      <c r="C44" s="34"/>
      <c r="D44" s="34">
        <f>SUBTOTAL(9,D45:D45)</f>
        <v>43002.84</v>
      </c>
      <c r="E44" s="35">
        <f t="shared" si="2"/>
        <v>1.1656716644475189</v>
      </c>
      <c r="F44" s="35" t="str">
        <f t="shared" si="3"/>
        <v>-</v>
      </c>
    </row>
    <row r="45" spans="1:6" x14ac:dyDescent="0.25">
      <c r="A45" s="36" t="s">
        <v>64</v>
      </c>
      <c r="B45" s="37">
        <v>36891.040000000001</v>
      </c>
      <c r="C45" s="37"/>
      <c r="D45" s="37">
        <v>43002.84</v>
      </c>
      <c r="E45" s="38">
        <f t="shared" si="2"/>
        <v>1.1656716644475189</v>
      </c>
      <c r="F45" s="38" t="str">
        <f t="shared" si="3"/>
        <v>-</v>
      </c>
    </row>
    <row r="46" spans="1:6" x14ac:dyDescent="0.25">
      <c r="A46" s="30" t="s">
        <v>65</v>
      </c>
      <c r="B46" s="31">
        <f>SUBTOTAL(9,B48:B77)</f>
        <v>159502.49</v>
      </c>
      <c r="C46" s="31">
        <v>316526.11</v>
      </c>
      <c r="D46" s="31">
        <f>SUBTOTAL(9,D48:D77)</f>
        <v>203235.35000000003</v>
      </c>
      <c r="E46" s="32">
        <f t="shared" si="2"/>
        <v>1.2741829296834177</v>
      </c>
      <c r="F46" s="32">
        <f t="shared" si="3"/>
        <v>0.64208083813370098</v>
      </c>
    </row>
    <row r="47" spans="1:6" x14ac:dyDescent="0.25">
      <c r="A47" s="33" t="s">
        <v>66</v>
      </c>
      <c r="B47" s="34">
        <f>SUBTOTAL(9,B48:B51)</f>
        <v>10875.439999999999</v>
      </c>
      <c r="C47" s="34"/>
      <c r="D47" s="34">
        <f>SUBTOTAL(9,D48:D51)</f>
        <v>15329.39</v>
      </c>
      <c r="E47" s="35">
        <f t="shared" si="2"/>
        <v>1.409542050712431</v>
      </c>
      <c r="F47" s="35" t="str">
        <f t="shared" si="3"/>
        <v>-</v>
      </c>
    </row>
    <row r="48" spans="1:6" x14ac:dyDescent="0.25">
      <c r="A48" s="36" t="s">
        <v>67</v>
      </c>
      <c r="B48" s="37">
        <v>2805.99</v>
      </c>
      <c r="C48" s="37"/>
      <c r="D48" s="37">
        <v>3865.74</v>
      </c>
      <c r="E48" s="38">
        <f t="shared" si="2"/>
        <v>1.3776741898581251</v>
      </c>
      <c r="F48" s="38" t="str">
        <f t="shared" si="3"/>
        <v>-</v>
      </c>
    </row>
    <row r="49" spans="1:6" x14ac:dyDescent="0.25">
      <c r="A49" s="36" t="s">
        <v>68</v>
      </c>
      <c r="B49" s="37">
        <v>6488.2</v>
      </c>
      <c r="C49" s="37"/>
      <c r="D49" s="37">
        <v>9223.9</v>
      </c>
      <c r="E49" s="38">
        <f t="shared" si="2"/>
        <v>1.4216423661416109</v>
      </c>
      <c r="F49" s="38" t="str">
        <f t="shared" si="3"/>
        <v>-</v>
      </c>
    </row>
    <row r="50" spans="1:6" x14ac:dyDescent="0.25">
      <c r="A50" s="36" t="s">
        <v>69</v>
      </c>
      <c r="B50" s="37">
        <v>1581.25</v>
      </c>
      <c r="C50" s="37"/>
      <c r="D50" s="37">
        <v>2239.75</v>
      </c>
      <c r="E50" s="38">
        <f t="shared" si="2"/>
        <v>1.4164426877470355</v>
      </c>
      <c r="F50" s="38" t="str">
        <f t="shared" si="3"/>
        <v>-</v>
      </c>
    </row>
    <row r="51" spans="1:6" x14ac:dyDescent="0.25">
      <c r="A51" s="36" t="s">
        <v>70</v>
      </c>
      <c r="B51" s="37">
        <v>0</v>
      </c>
      <c r="C51" s="37"/>
      <c r="D51" s="37">
        <v>0</v>
      </c>
      <c r="E51" s="38" t="str">
        <f t="shared" si="2"/>
        <v>-</v>
      </c>
      <c r="F51" s="38" t="str">
        <f t="shared" si="3"/>
        <v>-</v>
      </c>
    </row>
    <row r="52" spans="1:6" x14ac:dyDescent="0.25">
      <c r="A52" s="33" t="s">
        <v>71</v>
      </c>
      <c r="B52" s="34">
        <f>SUBTOTAL(9,B53:B58)</f>
        <v>38190.04</v>
      </c>
      <c r="C52" s="34"/>
      <c r="D52" s="34">
        <f>SUBTOTAL(9,D53:D58)</f>
        <v>56262.80000000001</v>
      </c>
      <c r="E52" s="35">
        <f t="shared" si="2"/>
        <v>1.47323228779022</v>
      </c>
      <c r="F52" s="35" t="str">
        <f t="shared" si="3"/>
        <v>-</v>
      </c>
    </row>
    <row r="53" spans="1:6" x14ac:dyDescent="0.25">
      <c r="A53" s="36" t="s">
        <v>72</v>
      </c>
      <c r="B53" s="37">
        <v>5315.96</v>
      </c>
      <c r="C53" s="37"/>
      <c r="D53" s="37">
        <v>10220.630000000005</v>
      </c>
      <c r="E53" s="38">
        <f t="shared" si="2"/>
        <v>1.9226310957945516</v>
      </c>
      <c r="F53" s="38" t="str">
        <f t="shared" si="3"/>
        <v>-</v>
      </c>
    </row>
    <row r="54" spans="1:6" x14ac:dyDescent="0.25">
      <c r="A54" s="36" t="s">
        <v>73</v>
      </c>
      <c r="B54" s="37">
        <v>15187.42</v>
      </c>
      <c r="C54" s="37"/>
      <c r="D54" s="37">
        <v>27045.56</v>
      </c>
      <c r="E54" s="38">
        <f t="shared" si="2"/>
        <v>1.7807869934458915</v>
      </c>
      <c r="F54" s="38" t="str">
        <f t="shared" si="3"/>
        <v>-</v>
      </c>
    </row>
    <row r="55" spans="1:6" x14ac:dyDescent="0.25">
      <c r="A55" s="36" t="s">
        <v>74</v>
      </c>
      <c r="B55" s="37">
        <v>13031.57</v>
      </c>
      <c r="C55" s="37"/>
      <c r="D55" s="37">
        <v>15753.01</v>
      </c>
      <c r="E55" s="38">
        <f t="shared" si="2"/>
        <v>1.2088343921722402</v>
      </c>
      <c r="F55" s="38" t="str">
        <f t="shared" si="3"/>
        <v>-</v>
      </c>
    </row>
    <row r="56" spans="1:6" x14ac:dyDescent="0.25">
      <c r="A56" s="36" t="s">
        <v>75</v>
      </c>
      <c r="B56" s="37">
        <v>1505.67</v>
      </c>
      <c r="C56" s="37"/>
      <c r="D56" s="37">
        <v>215.3</v>
      </c>
      <c r="E56" s="38">
        <f t="shared" si="2"/>
        <v>0.14299282047194936</v>
      </c>
      <c r="F56" s="38" t="str">
        <f t="shared" si="3"/>
        <v>-</v>
      </c>
    </row>
    <row r="57" spans="1:6" x14ac:dyDescent="0.25">
      <c r="A57" s="36" t="s">
        <v>76</v>
      </c>
      <c r="B57" s="37">
        <v>2971.41</v>
      </c>
      <c r="C57" s="37"/>
      <c r="D57" s="37">
        <v>2022.25</v>
      </c>
      <c r="E57" s="38">
        <f t="shared" si="2"/>
        <v>0.68056915740338764</v>
      </c>
      <c r="F57" s="38" t="str">
        <f t="shared" si="3"/>
        <v>-</v>
      </c>
    </row>
    <row r="58" spans="1:6" x14ac:dyDescent="0.25">
      <c r="A58" s="36" t="s">
        <v>77</v>
      </c>
      <c r="B58" s="37">
        <v>178.01</v>
      </c>
      <c r="C58" s="37"/>
      <c r="D58" s="37">
        <v>1006.05</v>
      </c>
      <c r="E58" s="38">
        <f t="shared" si="2"/>
        <v>5.6516487837761922</v>
      </c>
      <c r="F58" s="38" t="str">
        <f t="shared" si="3"/>
        <v>-</v>
      </c>
    </row>
    <row r="59" spans="1:6" x14ac:dyDescent="0.25">
      <c r="A59" s="33" t="s">
        <v>78</v>
      </c>
      <c r="B59" s="34">
        <f>SUBTOTAL(9,B60:B68)</f>
        <v>106747.85</v>
      </c>
      <c r="C59" s="34"/>
      <c r="D59" s="34">
        <f>SUBTOTAL(9,D60:D68)</f>
        <v>125237.89</v>
      </c>
      <c r="E59" s="35">
        <f t="shared" si="2"/>
        <v>1.173212294205457</v>
      </c>
      <c r="F59" s="35" t="str">
        <f t="shared" si="3"/>
        <v>-</v>
      </c>
    </row>
    <row r="60" spans="1:6" x14ac:dyDescent="0.25">
      <c r="A60" s="36" t="s">
        <v>79</v>
      </c>
      <c r="B60" s="37">
        <v>3611.08</v>
      </c>
      <c r="C60" s="37"/>
      <c r="D60" s="37">
        <v>2903.14</v>
      </c>
      <c r="E60" s="38">
        <f t="shared" si="2"/>
        <v>0.80395338790611115</v>
      </c>
      <c r="F60" s="38" t="str">
        <f t="shared" si="3"/>
        <v>-</v>
      </c>
    </row>
    <row r="61" spans="1:6" x14ac:dyDescent="0.25">
      <c r="A61" s="36" t="s">
        <v>80</v>
      </c>
      <c r="B61" s="37">
        <v>32749.45</v>
      </c>
      <c r="C61" s="37"/>
      <c r="D61" s="37">
        <v>24591.89</v>
      </c>
      <c r="E61" s="38">
        <f t="shared" si="2"/>
        <v>0.75091001528269941</v>
      </c>
      <c r="F61" s="38" t="str">
        <f t="shared" si="3"/>
        <v>-</v>
      </c>
    </row>
    <row r="62" spans="1:6" x14ac:dyDescent="0.25">
      <c r="A62" s="36" t="s">
        <v>81</v>
      </c>
      <c r="B62" s="37">
        <v>2728.98</v>
      </c>
      <c r="C62" s="37"/>
      <c r="D62" s="37">
        <v>4996.88</v>
      </c>
      <c r="E62" s="38">
        <f t="shared" si="2"/>
        <v>1.8310431003525127</v>
      </c>
      <c r="F62" s="38" t="str">
        <f t="shared" si="3"/>
        <v>-</v>
      </c>
    </row>
    <row r="63" spans="1:6" x14ac:dyDescent="0.25">
      <c r="A63" s="36" t="s">
        <v>82</v>
      </c>
      <c r="B63" s="37">
        <v>6348.68</v>
      </c>
      <c r="C63" s="37"/>
      <c r="D63" s="37">
        <v>6308.04</v>
      </c>
      <c r="E63" s="38">
        <f t="shared" si="2"/>
        <v>0.99359866932968743</v>
      </c>
      <c r="F63" s="38" t="str">
        <f t="shared" si="3"/>
        <v>-</v>
      </c>
    </row>
    <row r="64" spans="1:6" x14ac:dyDescent="0.25">
      <c r="A64" s="36" t="s">
        <v>83</v>
      </c>
      <c r="B64" s="37">
        <v>6275.36</v>
      </c>
      <c r="C64" s="37"/>
      <c r="D64" s="37">
        <v>12156.32</v>
      </c>
      <c r="E64" s="38">
        <f t="shared" si="2"/>
        <v>1.9371510160373271</v>
      </c>
      <c r="F64" s="38" t="str">
        <f t="shared" si="3"/>
        <v>-</v>
      </c>
    </row>
    <row r="65" spans="1:6" x14ac:dyDescent="0.25">
      <c r="A65" s="36" t="s">
        <v>84</v>
      </c>
      <c r="B65" s="37">
        <v>1327.86</v>
      </c>
      <c r="C65" s="37"/>
      <c r="D65" s="37">
        <v>0</v>
      </c>
      <c r="E65" s="38">
        <f t="shared" si="2"/>
        <v>0</v>
      </c>
      <c r="F65" s="38" t="str">
        <f t="shared" si="3"/>
        <v>-</v>
      </c>
    </row>
    <row r="66" spans="1:6" x14ac:dyDescent="0.25">
      <c r="A66" s="36" t="s">
        <v>85</v>
      </c>
      <c r="B66" s="37">
        <v>32873.599999999999</v>
      </c>
      <c r="C66" s="37"/>
      <c r="D66" s="37">
        <v>41868.980000000003</v>
      </c>
      <c r="E66" s="38">
        <f t="shared" si="2"/>
        <v>1.2736353791492263</v>
      </c>
      <c r="F66" s="38" t="str">
        <f t="shared" si="3"/>
        <v>-</v>
      </c>
    </row>
    <row r="67" spans="1:6" x14ac:dyDescent="0.25">
      <c r="A67" s="36" t="s">
        <v>86</v>
      </c>
      <c r="B67" s="37">
        <v>4325.3100000000004</v>
      </c>
      <c r="C67" s="37"/>
      <c r="D67" s="37">
        <v>2134.9499999999998</v>
      </c>
      <c r="E67" s="38">
        <f t="shared" si="2"/>
        <v>0.49359467876290941</v>
      </c>
      <c r="F67" s="38" t="str">
        <f t="shared" si="3"/>
        <v>-</v>
      </c>
    </row>
    <row r="68" spans="1:6" x14ac:dyDescent="0.25">
      <c r="A68" s="36" t="s">
        <v>87</v>
      </c>
      <c r="B68" s="37">
        <v>16507.53</v>
      </c>
      <c r="C68" s="37"/>
      <c r="D68" s="37">
        <v>30277.69</v>
      </c>
      <c r="E68" s="38">
        <f t="shared" si="2"/>
        <v>1.8341744646231144</v>
      </c>
      <c r="F68" s="38" t="str">
        <f t="shared" si="3"/>
        <v>-</v>
      </c>
    </row>
    <row r="69" spans="1:6" x14ac:dyDescent="0.25">
      <c r="A69" s="33" t="s">
        <v>88</v>
      </c>
      <c r="B69" s="34">
        <f>SUBTOTAL(9,B70:B70)</f>
        <v>0</v>
      </c>
      <c r="C69" s="34"/>
      <c r="D69" s="34">
        <f>SUBTOTAL(9,D70:D70)</f>
        <v>0</v>
      </c>
      <c r="E69" s="35" t="str">
        <f t="shared" si="2"/>
        <v>-</v>
      </c>
      <c r="F69" s="35" t="str">
        <f t="shared" si="3"/>
        <v>-</v>
      </c>
    </row>
    <row r="70" spans="1:6" x14ac:dyDescent="0.25">
      <c r="A70" s="36" t="s">
        <v>89</v>
      </c>
      <c r="B70" s="37">
        <v>0</v>
      </c>
      <c r="C70" s="37"/>
      <c r="D70" s="37">
        <v>0</v>
      </c>
      <c r="E70" s="38" t="str">
        <f t="shared" ref="E70:E98" si="4">IF(B70&lt;&gt;0,D70/B70,"-")</f>
        <v>-</v>
      </c>
      <c r="F70" s="38" t="str">
        <f t="shared" ref="E70:F99" si="5">IF(C70&lt;&gt;0,D70/C70,"-")</f>
        <v>-</v>
      </c>
    </row>
    <row r="71" spans="1:6" x14ac:dyDescent="0.25">
      <c r="A71" s="33" t="s">
        <v>90</v>
      </c>
      <c r="B71" s="34">
        <f>SUBTOTAL(9,B72:B77)</f>
        <v>3689.16</v>
      </c>
      <c r="C71" s="34"/>
      <c r="D71" s="34">
        <f>SUBTOTAL(9,D72:D77)</f>
        <v>6405.2699999999995</v>
      </c>
      <c r="E71" s="35">
        <f t="shared" si="4"/>
        <v>1.7362407702566438</v>
      </c>
      <c r="F71" s="35" t="str">
        <f t="shared" si="5"/>
        <v>-</v>
      </c>
    </row>
    <row r="72" spans="1:6" x14ac:dyDescent="0.25">
      <c r="A72" s="36" t="s">
        <v>91</v>
      </c>
      <c r="B72" s="37">
        <v>758.86</v>
      </c>
      <c r="C72" s="37"/>
      <c r="D72" s="37">
        <v>839.5</v>
      </c>
      <c r="E72" s="38">
        <f t="shared" si="4"/>
        <v>1.106264660148117</v>
      </c>
      <c r="F72" s="38" t="str">
        <f t="shared" si="5"/>
        <v>-</v>
      </c>
    </row>
    <row r="73" spans="1:6" x14ac:dyDescent="0.25">
      <c r="A73" s="36" t="s">
        <v>92</v>
      </c>
      <c r="B73" s="37">
        <v>1181.47</v>
      </c>
      <c r="C73" s="37"/>
      <c r="D73" s="37">
        <v>2108.04</v>
      </c>
      <c r="E73" s="38">
        <f t="shared" si="4"/>
        <v>1.7842518218829084</v>
      </c>
      <c r="F73" s="38" t="str">
        <f t="shared" si="5"/>
        <v>-</v>
      </c>
    </row>
    <row r="74" spans="1:6" x14ac:dyDescent="0.25">
      <c r="A74" s="36" t="s">
        <v>93</v>
      </c>
      <c r="B74" s="37">
        <v>1484.83</v>
      </c>
      <c r="C74" s="37"/>
      <c r="D74" s="37">
        <v>2855.79</v>
      </c>
      <c r="E74" s="38">
        <f t="shared" si="4"/>
        <v>1.9233110861176028</v>
      </c>
      <c r="F74" s="38" t="str">
        <f t="shared" si="5"/>
        <v>-</v>
      </c>
    </row>
    <row r="75" spans="1:6" x14ac:dyDescent="0.25">
      <c r="A75" s="36" t="s">
        <v>94</v>
      </c>
      <c r="B75" s="37">
        <v>162</v>
      </c>
      <c r="C75" s="37"/>
      <c r="D75" s="37">
        <v>274.5</v>
      </c>
      <c r="E75" s="38">
        <f t="shared" si="4"/>
        <v>1.6944444444444444</v>
      </c>
      <c r="F75" s="38" t="str">
        <f t="shared" si="5"/>
        <v>-</v>
      </c>
    </row>
    <row r="76" spans="1:6" x14ac:dyDescent="0.25">
      <c r="A76" s="36" t="s">
        <v>95</v>
      </c>
      <c r="B76" s="37">
        <v>54.42</v>
      </c>
      <c r="C76" s="37"/>
      <c r="D76" s="37">
        <v>127.44</v>
      </c>
      <c r="E76" s="38">
        <f t="shared" si="4"/>
        <v>2.3417861080485114</v>
      </c>
      <c r="F76" s="38" t="str">
        <f t="shared" si="5"/>
        <v>-</v>
      </c>
    </row>
    <row r="77" spans="1:6" x14ac:dyDescent="0.25">
      <c r="A77" s="36" t="s">
        <v>96</v>
      </c>
      <c r="B77" s="37">
        <v>47.58</v>
      </c>
      <c r="C77" s="37"/>
      <c r="D77" s="37">
        <v>200</v>
      </c>
      <c r="E77" s="38">
        <f t="shared" si="4"/>
        <v>4.2034468263976459</v>
      </c>
      <c r="F77" s="38" t="str">
        <f t="shared" si="5"/>
        <v>-</v>
      </c>
    </row>
    <row r="78" spans="1:6" x14ac:dyDescent="0.25">
      <c r="A78" s="30" t="s">
        <v>97</v>
      </c>
      <c r="B78" s="31">
        <f>SUBTOTAL(9,B80:B81)</f>
        <v>1261.8699999999999</v>
      </c>
      <c r="C78" s="31">
        <v>2750</v>
      </c>
      <c r="D78" s="31">
        <f>SUBTOTAL(9,D80:D81)</f>
        <v>1428.64</v>
      </c>
      <c r="E78" s="32">
        <f t="shared" si="4"/>
        <v>1.1321609991520523</v>
      </c>
      <c r="F78" s="32">
        <f t="shared" si="5"/>
        <v>0.5195054545454546</v>
      </c>
    </row>
    <row r="79" spans="1:6" x14ac:dyDescent="0.25">
      <c r="A79" s="33" t="s">
        <v>98</v>
      </c>
      <c r="B79" s="34">
        <f>SUBTOTAL(9,B80:B81)</f>
        <v>1261.8699999999999</v>
      </c>
      <c r="C79" s="34"/>
      <c r="D79" s="34">
        <f>SUBTOTAL(9,D80:D81)</f>
        <v>1428.64</v>
      </c>
      <c r="E79" s="35">
        <f t="shared" si="4"/>
        <v>1.1321609991520523</v>
      </c>
      <c r="F79" s="35" t="str">
        <f t="shared" si="5"/>
        <v>-</v>
      </c>
    </row>
    <row r="80" spans="1:6" x14ac:dyDescent="0.25">
      <c r="A80" s="36" t="s">
        <v>99</v>
      </c>
      <c r="B80" s="37">
        <v>1261.8699999999999</v>
      </c>
      <c r="C80" s="37"/>
      <c r="D80" s="37">
        <v>1428.64</v>
      </c>
      <c r="E80" s="38">
        <f t="shared" si="4"/>
        <v>1.1321609991520523</v>
      </c>
      <c r="F80" s="38" t="str">
        <f t="shared" si="5"/>
        <v>-</v>
      </c>
    </row>
    <row r="81" spans="1:6" x14ac:dyDescent="0.25">
      <c r="A81" s="36" t="s">
        <v>100</v>
      </c>
      <c r="B81" s="37">
        <v>0</v>
      </c>
      <c r="C81" s="37"/>
      <c r="D81" s="37">
        <v>0</v>
      </c>
      <c r="E81" s="38" t="str">
        <f t="shared" si="4"/>
        <v>-</v>
      </c>
      <c r="F81" s="38" t="str">
        <f t="shared" si="5"/>
        <v>-</v>
      </c>
    </row>
    <row r="82" spans="1:6" x14ac:dyDescent="0.25">
      <c r="A82" s="27" t="s">
        <v>15</v>
      </c>
      <c r="B82" s="28">
        <f>SUM(B83,B86)</f>
        <v>3019653.38</v>
      </c>
      <c r="C82" s="28">
        <f>SUM(C83,C86)</f>
        <v>2772468.63</v>
      </c>
      <c r="D82" s="28">
        <f>SUBTOTAL(9,D85:D98)</f>
        <v>2743634.0400000005</v>
      </c>
      <c r="E82" s="29">
        <f t="shared" si="4"/>
        <v>0.90859237625478739</v>
      </c>
      <c r="F82" s="29">
        <f t="shared" si="5"/>
        <v>0.9895996695190743</v>
      </c>
    </row>
    <row r="83" spans="1:6" x14ac:dyDescent="0.25">
      <c r="A83" s="30" t="s">
        <v>101</v>
      </c>
      <c r="B83" s="31">
        <f>SUBTOTAL(9,B85:B85)</f>
        <v>120000</v>
      </c>
      <c r="C83" s="31">
        <v>2500</v>
      </c>
      <c r="D83" s="31">
        <f>SUBTOTAL(9,D85:D85)</f>
        <v>1874.95</v>
      </c>
      <c r="E83" s="32">
        <f t="shared" si="4"/>
        <v>1.5624583333333334E-2</v>
      </c>
      <c r="F83" s="32">
        <f t="shared" si="5"/>
        <v>0.74997999999999998</v>
      </c>
    </row>
    <row r="84" spans="1:6" x14ac:dyDescent="0.25">
      <c r="A84" s="33" t="s">
        <v>102</v>
      </c>
      <c r="B84" s="34">
        <f>SUBTOTAL(9,B85:B85)</f>
        <v>120000</v>
      </c>
      <c r="C84" s="34"/>
      <c r="D84" s="34">
        <f>SUBTOTAL(9,D85:D85)</f>
        <v>1874.95</v>
      </c>
      <c r="E84" s="35">
        <f t="shared" si="4"/>
        <v>1.5624583333333334E-2</v>
      </c>
      <c r="F84" s="35" t="str">
        <f t="shared" si="5"/>
        <v>-</v>
      </c>
    </row>
    <row r="85" spans="1:6" x14ac:dyDescent="0.25">
      <c r="A85" s="36" t="s">
        <v>103</v>
      </c>
      <c r="B85" s="37">
        <v>120000</v>
      </c>
      <c r="C85" s="37"/>
      <c r="D85" s="37">
        <v>1874.95</v>
      </c>
      <c r="E85" s="38">
        <f t="shared" si="4"/>
        <v>1.5624583333333334E-2</v>
      </c>
      <c r="F85" s="38" t="str">
        <f t="shared" si="5"/>
        <v>-</v>
      </c>
    </row>
    <row r="86" spans="1:6" x14ac:dyDescent="0.25">
      <c r="A86" s="30" t="s">
        <v>104</v>
      </c>
      <c r="B86" s="31">
        <f>SUM(B87,B89,B94,B96)</f>
        <v>2899653.38</v>
      </c>
      <c r="C86" s="31">
        <v>2769968.63</v>
      </c>
      <c r="D86" s="31">
        <f>SUBTOTAL(9,D88:D98)</f>
        <v>2741759.0900000003</v>
      </c>
      <c r="E86" s="32">
        <f t="shared" si="4"/>
        <v>0.9455471846776391</v>
      </c>
      <c r="F86" s="32">
        <f t="shared" si="5"/>
        <v>0.98981593520790179</v>
      </c>
    </row>
    <row r="87" spans="1:6" x14ac:dyDescent="0.25">
      <c r="A87" s="33" t="s">
        <v>105</v>
      </c>
      <c r="B87" s="34">
        <f>SUBTOTAL(9,B88:B88)</f>
        <v>2870627.59</v>
      </c>
      <c r="C87" s="34"/>
      <c r="D87" s="34">
        <f>SUBTOTAL(9,D88:D88)</f>
        <v>2715496.99</v>
      </c>
      <c r="E87" s="35">
        <f t="shared" si="4"/>
        <v>0.94595934333648635</v>
      </c>
      <c r="F87" s="35" t="str">
        <f t="shared" si="5"/>
        <v>-</v>
      </c>
    </row>
    <row r="88" spans="1:6" x14ac:dyDescent="0.25">
      <c r="A88" s="36" t="s">
        <v>106</v>
      </c>
      <c r="B88" s="37">
        <v>2870627.59</v>
      </c>
      <c r="C88" s="37"/>
      <c r="D88" s="37">
        <v>2715496.99</v>
      </c>
      <c r="E88" s="38">
        <f t="shared" si="4"/>
        <v>0.94595934333648635</v>
      </c>
      <c r="F88" s="38" t="str">
        <f t="shared" si="5"/>
        <v>-</v>
      </c>
    </row>
    <row r="89" spans="1:6" x14ac:dyDescent="0.25">
      <c r="A89" s="33" t="s">
        <v>107</v>
      </c>
      <c r="B89" s="34">
        <f>SUBTOTAL(9,B90:B93)</f>
        <v>9656.57</v>
      </c>
      <c r="C89" s="34"/>
      <c r="D89" s="34">
        <f>SUBTOTAL(9,D90:D93)</f>
        <v>20067.810000000001</v>
      </c>
      <c r="E89" s="35">
        <f t="shared" si="4"/>
        <v>2.0781509376517753</v>
      </c>
      <c r="F89" s="35" t="str">
        <f t="shared" si="5"/>
        <v>-</v>
      </c>
    </row>
    <row r="90" spans="1:6" x14ac:dyDescent="0.25">
      <c r="A90" s="36" t="s">
        <v>108</v>
      </c>
      <c r="B90" s="37">
        <v>2338.75</v>
      </c>
      <c r="C90" s="37"/>
      <c r="D90" s="37">
        <v>8135.63</v>
      </c>
      <c r="E90" s="38">
        <f t="shared" si="4"/>
        <v>3.4786231961517906</v>
      </c>
      <c r="F90" s="38" t="str">
        <f t="shared" si="5"/>
        <v>-</v>
      </c>
    </row>
    <row r="91" spans="1:6" x14ac:dyDescent="0.25">
      <c r="A91" s="36" t="s">
        <v>196</v>
      </c>
      <c r="B91" s="37">
        <v>3600</v>
      </c>
      <c r="C91" s="37"/>
      <c r="D91" s="37"/>
      <c r="E91" s="38"/>
      <c r="F91" s="38"/>
    </row>
    <row r="92" spans="1:6" x14ac:dyDescent="0.25">
      <c r="A92" s="36" t="s">
        <v>109</v>
      </c>
      <c r="B92" s="37">
        <v>1756.52</v>
      </c>
      <c r="C92" s="37"/>
      <c r="D92" s="37">
        <v>0</v>
      </c>
      <c r="E92" s="38">
        <f t="shared" si="4"/>
        <v>0</v>
      </c>
      <c r="F92" s="38" t="str">
        <f t="shared" si="5"/>
        <v>-</v>
      </c>
    </row>
    <row r="93" spans="1:6" x14ac:dyDescent="0.25">
      <c r="A93" s="36" t="s">
        <v>110</v>
      </c>
      <c r="B93" s="37">
        <v>1961.3</v>
      </c>
      <c r="C93" s="37"/>
      <c r="D93" s="37">
        <v>11932.18</v>
      </c>
      <c r="E93" s="38">
        <f t="shared" si="4"/>
        <v>6.0838117575077755</v>
      </c>
      <c r="F93" s="38" t="str">
        <f t="shared" si="5"/>
        <v>-</v>
      </c>
    </row>
    <row r="94" spans="1:6" x14ac:dyDescent="0.25">
      <c r="A94" s="33" t="s">
        <v>197</v>
      </c>
      <c r="B94" s="1">
        <f>SUM(B95)</f>
        <v>19369.22</v>
      </c>
      <c r="C94" s="1"/>
      <c r="D94" s="1"/>
      <c r="E94" s="5"/>
      <c r="F94" s="5"/>
    </row>
    <row r="95" spans="1:6" x14ac:dyDescent="0.25">
      <c r="A95" s="36" t="s">
        <v>198</v>
      </c>
      <c r="B95" s="37">
        <v>19369.22</v>
      </c>
      <c r="C95" s="37"/>
      <c r="D95" s="37"/>
      <c r="E95" s="38"/>
      <c r="F95" s="38"/>
    </row>
    <row r="96" spans="1:6" x14ac:dyDescent="0.25">
      <c r="A96" s="33" t="s">
        <v>111</v>
      </c>
      <c r="B96" s="34">
        <f>SUBTOTAL(9,B97:B98)</f>
        <v>0</v>
      </c>
      <c r="C96" s="34"/>
      <c r="D96" s="34">
        <f>SUBTOTAL(9,D97:D98)</f>
        <v>6194.29</v>
      </c>
      <c r="E96" s="35" t="str">
        <f t="shared" si="4"/>
        <v>-</v>
      </c>
      <c r="F96" s="35" t="str">
        <f t="shared" si="5"/>
        <v>-</v>
      </c>
    </row>
    <row r="97" spans="1:6" x14ac:dyDescent="0.25">
      <c r="A97" s="36" t="s">
        <v>112</v>
      </c>
      <c r="B97" s="37">
        <v>0</v>
      </c>
      <c r="C97" s="37"/>
      <c r="D97" s="37">
        <v>3249.29</v>
      </c>
      <c r="E97" s="38" t="str">
        <f t="shared" si="4"/>
        <v>-</v>
      </c>
      <c r="F97" s="38" t="str">
        <f t="shared" si="5"/>
        <v>-</v>
      </c>
    </row>
    <row r="98" spans="1:6" x14ac:dyDescent="0.25">
      <c r="A98" s="36" t="s">
        <v>113</v>
      </c>
      <c r="B98" s="37">
        <v>0</v>
      </c>
      <c r="C98" s="37"/>
      <c r="D98" s="37">
        <v>2945</v>
      </c>
      <c r="E98" s="38" t="str">
        <f t="shared" si="4"/>
        <v>-</v>
      </c>
      <c r="F98" s="38" t="str">
        <f t="shared" si="5"/>
        <v>-</v>
      </c>
    </row>
    <row r="99" spans="1:6" ht="20.100000000000001" customHeight="1" x14ac:dyDescent="0.25">
      <c r="A99" s="39" t="s">
        <v>56</v>
      </c>
      <c r="B99" s="40">
        <f>SUM(B38,B82)</f>
        <v>3460032.38</v>
      </c>
      <c r="C99" s="40">
        <f>SUM(C82,C38)</f>
        <v>3419316.13</v>
      </c>
      <c r="D99" s="40">
        <f>IFERROR(SUBTOTAL(9,D41:D98),0)</f>
        <v>3266591.66</v>
      </c>
      <c r="E99" s="41">
        <f t="shared" si="5"/>
        <v>0.98823240781347832</v>
      </c>
      <c r="F99" s="41">
        <f t="shared" si="5"/>
        <v>0.95533479087819828</v>
      </c>
    </row>
    <row r="100" spans="1:6" x14ac:dyDescent="0.25">
      <c r="E100" s="16"/>
      <c r="F100" s="16"/>
    </row>
    <row r="101" spans="1:6" x14ac:dyDescent="0.25">
      <c r="C101" s="26"/>
    </row>
    <row r="106" spans="1:6" s="11" customFormat="1" ht="24.95" customHeight="1" x14ac:dyDescent="0.3">
      <c r="A106" s="62" t="s">
        <v>114</v>
      </c>
      <c r="B106" s="62"/>
      <c r="C106" s="62"/>
      <c r="D106" s="62"/>
      <c r="E106" s="62"/>
      <c r="F106" s="62"/>
    </row>
    <row r="107" spans="1:6" s="12" customFormat="1" ht="24.95" customHeight="1" x14ac:dyDescent="0.25">
      <c r="A107" s="13" t="s">
        <v>28</v>
      </c>
      <c r="B107" s="14"/>
      <c r="C107" s="14"/>
      <c r="D107" s="14"/>
      <c r="E107" s="14"/>
      <c r="F107" s="14"/>
    </row>
    <row r="108" spans="1:6" ht="57.6" customHeight="1" x14ac:dyDescent="0.25">
      <c r="A108" s="15" t="s">
        <v>29</v>
      </c>
      <c r="B108" s="15" t="s">
        <v>30</v>
      </c>
      <c r="C108" s="15" t="s">
        <v>193</v>
      </c>
      <c r="D108" s="15" t="s">
        <v>31</v>
      </c>
      <c r="E108" s="15" t="s">
        <v>32</v>
      </c>
      <c r="F108" s="15" t="s">
        <v>33</v>
      </c>
    </row>
    <row r="109" spans="1:6" s="16" customFormat="1" ht="15.95" customHeight="1" x14ac:dyDescent="0.25">
      <c r="A109" s="17" t="s">
        <v>10</v>
      </c>
      <c r="B109" s="17">
        <f>COLUMN()</f>
        <v>2</v>
      </c>
      <c r="C109" s="17">
        <f>COLUMN()</f>
        <v>3</v>
      </c>
      <c r="D109" s="17">
        <f>COLUMN()</f>
        <v>4</v>
      </c>
      <c r="E109" s="17" t="str">
        <f>_xlfn.CONCAT(TEXT(COLUMN(),"@")," (",TEXT(D109,"@")," / ",TEXT(B109,"@"),")")</f>
        <v>5 (4 / 2)</v>
      </c>
      <c r="F109" s="17" t="str">
        <f>_xlfn.CONCAT(TEXT(COLUMN(),"@")," (",TEXT(D109,"@")," / ",TEXT(C109,"@"),")")</f>
        <v>6 (4 / 3)</v>
      </c>
    </row>
    <row r="110" spans="1:6" x14ac:dyDescent="0.25">
      <c r="A110" s="27" t="s">
        <v>115</v>
      </c>
      <c r="B110" s="28">
        <f>SUBTOTAL(9,B111:B111)</f>
        <v>3111730.48</v>
      </c>
      <c r="C110" s="28">
        <f>SUBTOTAL(9,C111:C111)</f>
        <v>3168344.13</v>
      </c>
      <c r="D110" s="28">
        <f>SUBTOTAL(9,D111:D111)</f>
        <v>3148402.9</v>
      </c>
      <c r="E110" s="29">
        <f t="shared" ref="E110:E118" si="6">IF(B110&lt;&gt;0,D110/B110,"-")</f>
        <v>1.011785217336689</v>
      </c>
      <c r="F110" s="29">
        <f t="shared" ref="F110:F118" si="7">IF(C110&lt;&gt;0,D110/C110,"-")</f>
        <v>0.99370610350965882</v>
      </c>
    </row>
    <row r="111" spans="1:6" x14ac:dyDescent="0.25">
      <c r="A111" s="36" t="s">
        <v>116</v>
      </c>
      <c r="B111" s="37">
        <v>3111730.48</v>
      </c>
      <c r="C111" s="37">
        <v>3168344.13</v>
      </c>
      <c r="D111" s="37">
        <v>3148402.9</v>
      </c>
      <c r="E111" s="38">
        <f t="shared" si="6"/>
        <v>1.011785217336689</v>
      </c>
      <c r="F111" s="38">
        <f t="shared" si="7"/>
        <v>0.99370610350965882</v>
      </c>
    </row>
    <row r="112" spans="1:6" x14ac:dyDescent="0.25">
      <c r="A112" s="27" t="s">
        <v>117</v>
      </c>
      <c r="B112" s="28">
        <f>SUBTOTAL(9,B113:B113)</f>
        <v>32951.43</v>
      </c>
      <c r="C112" s="28">
        <f>SUBTOTAL(9,C113:C113)</f>
        <v>29622</v>
      </c>
      <c r="D112" s="28">
        <f>SUBTOTAL(9,D113:D113)</f>
        <v>26261.19</v>
      </c>
      <c r="E112" s="29">
        <f t="shared" si="6"/>
        <v>0.79696662633457782</v>
      </c>
      <c r="F112" s="29">
        <f t="shared" si="7"/>
        <v>0.88654344743771518</v>
      </c>
    </row>
    <row r="113" spans="1:6" x14ac:dyDescent="0.25">
      <c r="A113" s="36" t="s">
        <v>118</v>
      </c>
      <c r="B113" s="37">
        <v>32951.43</v>
      </c>
      <c r="C113" s="37">
        <v>29622</v>
      </c>
      <c r="D113" s="37">
        <v>26261.19</v>
      </c>
      <c r="E113" s="38">
        <f t="shared" si="6"/>
        <v>0.79696662633457782</v>
      </c>
      <c r="F113" s="38">
        <f t="shared" si="7"/>
        <v>0.88654344743771518</v>
      </c>
    </row>
    <row r="114" spans="1:6" x14ac:dyDescent="0.25">
      <c r="A114" s="27" t="s">
        <v>119</v>
      </c>
      <c r="B114" s="28">
        <f>SUBTOTAL(9,B115:B115)</f>
        <v>41639.660000000003</v>
      </c>
      <c r="C114" s="28">
        <f>SUBTOTAL(9,C115:C115)</f>
        <v>40378</v>
      </c>
      <c r="D114" s="28">
        <f>SUBTOTAL(9,D115:D115)</f>
        <v>35347.56</v>
      </c>
      <c r="E114" s="29">
        <f t="shared" si="6"/>
        <v>0.84889165761680074</v>
      </c>
      <c r="F114" s="29">
        <f t="shared" si="7"/>
        <v>0.87541631581554302</v>
      </c>
    </row>
    <row r="115" spans="1:6" x14ac:dyDescent="0.25">
      <c r="A115" s="36" t="s">
        <v>120</v>
      </c>
      <c r="B115" s="37">
        <v>41639.660000000003</v>
      </c>
      <c r="C115" s="37">
        <v>40378</v>
      </c>
      <c r="D115" s="37">
        <v>35347.56</v>
      </c>
      <c r="E115" s="38">
        <f t="shared" si="6"/>
        <v>0.84889165761680074</v>
      </c>
      <c r="F115" s="38">
        <f t="shared" si="7"/>
        <v>0.87541631581554302</v>
      </c>
    </row>
    <row r="116" spans="1:6" x14ac:dyDescent="0.25">
      <c r="A116" s="27" t="s">
        <v>121</v>
      </c>
      <c r="B116" s="28">
        <f>SUBTOTAL(9,B117:B117)</f>
        <v>3756</v>
      </c>
      <c r="C116" s="28">
        <f>SUBTOTAL(9,C117:C117)</f>
        <v>28715</v>
      </c>
      <c r="D116" s="28">
        <f>SUBTOTAL(9,D117:D117)</f>
        <v>27668.87</v>
      </c>
      <c r="E116" s="29">
        <f t="shared" si="6"/>
        <v>7.366578807241746</v>
      </c>
      <c r="F116" s="29">
        <f t="shared" si="7"/>
        <v>0.9635685181960647</v>
      </c>
    </row>
    <row r="117" spans="1:6" x14ac:dyDescent="0.25">
      <c r="A117" s="36" t="s">
        <v>122</v>
      </c>
      <c r="B117" s="37">
        <v>3756</v>
      </c>
      <c r="C117" s="37">
        <v>28715</v>
      </c>
      <c r="D117" s="37">
        <v>27668.87</v>
      </c>
      <c r="E117" s="38">
        <f t="shared" si="6"/>
        <v>7.366578807241746</v>
      </c>
      <c r="F117" s="38">
        <f t="shared" si="7"/>
        <v>0.9635685181960647</v>
      </c>
    </row>
    <row r="118" spans="1:6" ht="20.100000000000001" customHeight="1" x14ac:dyDescent="0.25">
      <c r="A118" s="39" t="s">
        <v>56</v>
      </c>
      <c r="B118" s="40">
        <f>IFERROR(SUBTOTAL(9,B111:B117),0)</f>
        <v>3190077.5700000003</v>
      </c>
      <c r="C118" s="40">
        <f>IFERROR(SUBTOTAL(9,C111:C117),0)</f>
        <v>3267059.13</v>
      </c>
      <c r="D118" s="40">
        <f>IFERROR(SUBTOTAL(9,D111:D117),0)</f>
        <v>3237680.52</v>
      </c>
      <c r="E118" s="41">
        <f t="shared" si="6"/>
        <v>1.0149221920017448</v>
      </c>
      <c r="F118" s="41">
        <f t="shared" si="7"/>
        <v>0.99100762831923406</v>
      </c>
    </row>
    <row r="119" spans="1:6" x14ac:dyDescent="0.25">
      <c r="A119" s="16"/>
      <c r="B119" s="16"/>
      <c r="C119" s="16"/>
      <c r="D119" s="16"/>
      <c r="E119" s="16"/>
      <c r="F119" s="16"/>
    </row>
    <row r="120" spans="1:6" x14ac:dyDescent="0.25">
      <c r="A120" s="16"/>
      <c r="B120" s="16"/>
      <c r="C120" s="16"/>
      <c r="D120" s="16"/>
      <c r="E120" s="16"/>
      <c r="F120" s="16"/>
    </row>
    <row r="121" spans="1:6" s="12" customFormat="1" ht="24.95" customHeight="1" x14ac:dyDescent="0.25">
      <c r="A121" s="13" t="s">
        <v>57</v>
      </c>
      <c r="B121" s="14"/>
      <c r="C121" s="14"/>
      <c r="D121" s="14"/>
      <c r="E121" s="14"/>
      <c r="F121" s="14"/>
    </row>
    <row r="122" spans="1:6" ht="57.6" customHeight="1" x14ac:dyDescent="0.25">
      <c r="A122" s="42" t="s">
        <v>29</v>
      </c>
      <c r="B122" s="15" t="s">
        <v>30</v>
      </c>
      <c r="C122" s="15" t="s">
        <v>193</v>
      </c>
      <c r="D122" s="15" t="s">
        <v>31</v>
      </c>
      <c r="E122" s="15" t="s">
        <v>32</v>
      </c>
      <c r="F122" s="15" t="s">
        <v>33</v>
      </c>
    </row>
    <row r="123" spans="1:6" s="16" customFormat="1" ht="15.95" customHeight="1" x14ac:dyDescent="0.25">
      <c r="A123" s="17" t="s">
        <v>10</v>
      </c>
      <c r="B123" s="17">
        <f>COLUMN()</f>
        <v>2</v>
      </c>
      <c r="C123" s="17">
        <f>COLUMN()</f>
        <v>3</v>
      </c>
      <c r="D123" s="17">
        <f>COLUMN()</f>
        <v>4</v>
      </c>
      <c r="E123" s="17" t="str">
        <f>_xlfn.CONCAT(TEXT(COLUMN(),"@")," (",TEXT(D123,"@")," / ",TEXT(B123,"@"),")")</f>
        <v>5 (4 / 2)</v>
      </c>
      <c r="F123" s="17" t="str">
        <f>_xlfn.CONCAT(TEXT(COLUMN(),"@")," (",TEXT(D123,"@")," / ",TEXT(C123,"@"),")")</f>
        <v>6 (4 / 3)</v>
      </c>
    </row>
    <row r="124" spans="1:6" x14ac:dyDescent="0.25">
      <c r="A124" s="27" t="s">
        <v>115</v>
      </c>
      <c r="B124" s="28">
        <f>SUBTOTAL(9,B125:B125)</f>
        <v>3402729</v>
      </c>
      <c r="C124" s="28">
        <f>SUBTOTAL(9,C125:C125)</f>
        <v>3168344.13</v>
      </c>
      <c r="D124" s="28">
        <f>SUBTOTAL(9,D125:D125)</f>
        <v>3148402.9</v>
      </c>
      <c r="E124" s="29">
        <f t="shared" ref="E124:E131" si="8">IF(B124&lt;&gt;0,D124/B124,"-")</f>
        <v>0.92525819717056512</v>
      </c>
      <c r="F124" s="29">
        <f t="shared" ref="E124:F132" si="9">IF(C124&lt;&gt;0,D124/C124,"-")</f>
        <v>0.99370610350965882</v>
      </c>
    </row>
    <row r="125" spans="1:6" x14ac:dyDescent="0.25">
      <c r="A125" s="36" t="s">
        <v>116</v>
      </c>
      <c r="B125" s="37">
        <v>3402729</v>
      </c>
      <c r="C125" s="37">
        <v>3168344.13</v>
      </c>
      <c r="D125" s="37">
        <v>3148402.9</v>
      </c>
      <c r="E125" s="38">
        <f t="shared" si="8"/>
        <v>0.92525819717056512</v>
      </c>
      <c r="F125" s="38">
        <f t="shared" si="9"/>
        <v>0.99370610350965882</v>
      </c>
    </row>
    <row r="126" spans="1:6" x14ac:dyDescent="0.25">
      <c r="A126" s="27" t="s">
        <v>117</v>
      </c>
      <c r="B126" s="28">
        <f>SUBTOTAL(9,B127:B127)</f>
        <v>24690.17</v>
      </c>
      <c r="C126" s="28">
        <f>SUBTOTAL(9,C127:C127)</f>
        <v>87757.22</v>
      </c>
      <c r="D126" s="28">
        <f>SUBTOTAL(9,D127:D127)</f>
        <v>38379.86</v>
      </c>
      <c r="E126" s="29">
        <f t="shared" si="8"/>
        <v>1.5544591228006936</v>
      </c>
      <c r="F126" s="29">
        <f t="shared" si="9"/>
        <v>0.43734133784092066</v>
      </c>
    </row>
    <row r="127" spans="1:6" x14ac:dyDescent="0.25">
      <c r="A127" s="36" t="s">
        <v>118</v>
      </c>
      <c r="B127" s="37">
        <v>24690.17</v>
      </c>
      <c r="C127" s="37">
        <v>87757.22</v>
      </c>
      <c r="D127" s="37">
        <v>38379.86</v>
      </c>
      <c r="E127" s="38">
        <f t="shared" si="8"/>
        <v>1.5544591228006936</v>
      </c>
      <c r="F127" s="38">
        <f t="shared" si="9"/>
        <v>0.43734133784092066</v>
      </c>
    </row>
    <row r="128" spans="1:6" x14ac:dyDescent="0.25">
      <c r="A128" s="27" t="s">
        <v>119</v>
      </c>
      <c r="B128" s="28">
        <f>SUBTOTAL(9,B129:B129)</f>
        <v>17070.43</v>
      </c>
      <c r="C128" s="28">
        <f>SUBTOTAL(9,C129:C129)</f>
        <v>131033.89</v>
      </c>
      <c r="D128" s="28">
        <f>SUBTOTAL(9,D129:D129)</f>
        <v>48782.13</v>
      </c>
      <c r="E128" s="29">
        <f t="shared" si="8"/>
        <v>2.8576977850001435</v>
      </c>
      <c r="F128" s="29">
        <f t="shared" si="9"/>
        <v>0.37228636042171986</v>
      </c>
    </row>
    <row r="129" spans="1:6" x14ac:dyDescent="0.25">
      <c r="A129" s="36" t="s">
        <v>120</v>
      </c>
      <c r="B129" s="37">
        <v>17070.43</v>
      </c>
      <c r="C129" s="37">
        <v>131033.89</v>
      </c>
      <c r="D129" s="37">
        <v>48782.13</v>
      </c>
      <c r="E129" s="38">
        <f t="shared" si="8"/>
        <v>2.8576977850001435</v>
      </c>
      <c r="F129" s="38">
        <f t="shared" si="9"/>
        <v>0.37228636042171986</v>
      </c>
    </row>
    <row r="130" spans="1:6" x14ac:dyDescent="0.25">
      <c r="A130" s="27" t="s">
        <v>121</v>
      </c>
      <c r="B130" s="28">
        <f>SUBTOTAL(9,B131:B131)</f>
        <v>15542.78</v>
      </c>
      <c r="C130" s="28">
        <f>SUBTOTAL(9,C131:C131)</f>
        <v>32180.89</v>
      </c>
      <c r="D130" s="28">
        <f>SUBTOTAL(9,D131:D131)</f>
        <v>31026.770000000008</v>
      </c>
      <c r="E130" s="29">
        <f t="shared" si="8"/>
        <v>1.9962175363738022</v>
      </c>
      <c r="F130" s="29">
        <f t="shared" si="9"/>
        <v>0.96413647975553218</v>
      </c>
    </row>
    <row r="131" spans="1:6" x14ac:dyDescent="0.25">
      <c r="A131" s="36" t="s">
        <v>122</v>
      </c>
      <c r="B131" s="37">
        <v>15542.78</v>
      </c>
      <c r="C131" s="37">
        <v>32180.89</v>
      </c>
      <c r="D131" s="37">
        <v>31026.770000000008</v>
      </c>
      <c r="E131" s="38">
        <f t="shared" si="8"/>
        <v>1.9962175363738022</v>
      </c>
      <c r="F131" s="38">
        <f t="shared" si="9"/>
        <v>0.96413647975553218</v>
      </c>
    </row>
    <row r="132" spans="1:6" ht="20.100000000000001" customHeight="1" x14ac:dyDescent="0.25">
      <c r="A132" s="39" t="s">
        <v>56</v>
      </c>
      <c r="B132" s="40">
        <f>IFERROR(SUBTOTAL(9,B125:B131),0)</f>
        <v>3460032.38</v>
      </c>
      <c r="C132" s="40">
        <f>IFERROR(SUBTOTAL(9,C125:C131),0)</f>
        <v>3419316.1300000004</v>
      </c>
      <c r="D132" s="40">
        <f>IFERROR(SUBTOTAL(9,D125:D131),0)</f>
        <v>3266591.6599999997</v>
      </c>
      <c r="E132" s="41">
        <f t="shared" si="9"/>
        <v>0.98823240781347843</v>
      </c>
      <c r="F132" s="41">
        <f t="shared" si="9"/>
        <v>0.95533479087819806</v>
      </c>
    </row>
    <row r="133" spans="1:6" x14ac:dyDescent="0.25">
      <c r="E133" s="16"/>
      <c r="F133" s="16"/>
    </row>
    <row r="134" spans="1:6" x14ac:dyDescent="0.25">
      <c r="C134" s="26"/>
    </row>
    <row r="139" spans="1:6" s="11" customFormat="1" ht="24.95" customHeight="1" x14ac:dyDescent="0.3">
      <c r="A139" s="62" t="s">
        <v>123</v>
      </c>
      <c r="B139" s="62"/>
      <c r="C139" s="62"/>
      <c r="D139" s="62"/>
      <c r="E139" s="62"/>
      <c r="F139" s="62"/>
    </row>
    <row r="140" spans="1:6" s="12" customFormat="1" ht="24.95" customHeight="1" x14ac:dyDescent="0.25">
      <c r="A140" s="13" t="s">
        <v>57</v>
      </c>
      <c r="B140" s="14"/>
      <c r="C140" s="14"/>
      <c r="D140" s="14"/>
      <c r="E140" s="14"/>
      <c r="F140" s="14"/>
    </row>
    <row r="141" spans="1:6" ht="57.6" customHeight="1" x14ac:dyDescent="0.25">
      <c r="A141" s="15" t="s">
        <v>29</v>
      </c>
      <c r="B141" s="15" t="s">
        <v>30</v>
      </c>
      <c r="C141" s="15" t="s">
        <v>193</v>
      </c>
      <c r="D141" s="15" t="s">
        <v>31</v>
      </c>
      <c r="E141" s="15" t="s">
        <v>32</v>
      </c>
      <c r="F141" s="15" t="s">
        <v>33</v>
      </c>
    </row>
    <row r="142" spans="1:6" s="16" customFormat="1" ht="15.95" customHeight="1" x14ac:dyDescent="0.25">
      <c r="A142" s="17" t="s">
        <v>10</v>
      </c>
      <c r="B142" s="17">
        <f>COLUMN()</f>
        <v>2</v>
      </c>
      <c r="C142" s="17">
        <f>COLUMN()</f>
        <v>3</v>
      </c>
      <c r="D142" s="17">
        <f>COLUMN()</f>
        <v>4</v>
      </c>
      <c r="E142" s="17" t="str">
        <f>_xlfn.CONCAT(TEXT(COLUMN(),"@")," (",TEXT(D142,"@")," / ",TEXT(B142,"@"),")")</f>
        <v>5 (4 / 2)</v>
      </c>
      <c r="F142" s="17" t="str">
        <f>_xlfn.CONCAT(TEXT(COLUMN(),"@")," (",TEXT(D142,"@")," / ",TEXT(C142,"@"),")")</f>
        <v>6 (4 / 3)</v>
      </c>
    </row>
    <row r="143" spans="1:6" x14ac:dyDescent="0.25">
      <c r="A143" s="27" t="s">
        <v>124</v>
      </c>
      <c r="B143" s="28">
        <f>SUBTOTAL(9,B144:B144)</f>
        <v>3460032.38</v>
      </c>
      <c r="C143" s="28">
        <f>SUBTOTAL(9,C144:C144)</f>
        <v>3419316.13</v>
      </c>
      <c r="D143" s="28">
        <f>SUBTOTAL(9,D144:D144)</f>
        <v>3266591.6600000011</v>
      </c>
      <c r="E143" s="29">
        <f>IF(B143&lt;&gt;0,D143/B143,"-")</f>
        <v>0.94409280065754797</v>
      </c>
      <c r="F143" s="29">
        <f>IF(C143&lt;&gt;0,D143/C143,"-")</f>
        <v>0.9553347908781985</v>
      </c>
    </row>
    <row r="144" spans="1:6" x14ac:dyDescent="0.25">
      <c r="A144" s="36" t="s">
        <v>125</v>
      </c>
      <c r="B144" s="37">
        <v>3460032.38</v>
      </c>
      <c r="C144" s="37">
        <v>3419316.13</v>
      </c>
      <c r="D144" s="37">
        <v>3266591.6600000011</v>
      </c>
      <c r="E144" s="38">
        <f>IF(B144&lt;&gt;0,D144/B144,"-")</f>
        <v>0.94409280065754797</v>
      </c>
      <c r="F144" s="38">
        <f>IF(C144&lt;&gt;0,D144/C144,"-")</f>
        <v>0.9553347908781985</v>
      </c>
    </row>
    <row r="145" spans="1:6" ht="20.100000000000001" customHeight="1" x14ac:dyDescent="0.25">
      <c r="A145" s="39" t="s">
        <v>56</v>
      </c>
      <c r="B145" s="40">
        <f>IFERROR(SUBTOTAL(9,B144:B144),0)</f>
        <v>3460032.38</v>
      </c>
      <c r="C145" s="40">
        <f>IFERROR(SUBTOTAL(9,C144:C144),0)</f>
        <v>3419316.13</v>
      </c>
      <c r="D145" s="40">
        <f>IFERROR(SUBTOTAL(9,D144:D144),0)</f>
        <v>3266591.6600000011</v>
      </c>
      <c r="E145" s="41">
        <f>IF(B145&lt;&gt;0,D145/B145,"-")</f>
        <v>0.94409280065754797</v>
      </c>
      <c r="F145" s="41">
        <f>IF(C145&lt;&gt;0,D145/C145,"-")</f>
        <v>0.9553347908781985</v>
      </c>
    </row>
    <row r="146" spans="1:6" x14ac:dyDescent="0.25">
      <c r="A146" s="16"/>
      <c r="B146" s="16"/>
      <c r="C146" s="16"/>
      <c r="D146" s="16"/>
      <c r="E146" s="16"/>
      <c r="F146" s="16"/>
    </row>
    <row r="147" spans="1:6" x14ac:dyDescent="0.25">
      <c r="A147" s="16"/>
      <c r="B147" s="16"/>
      <c r="C147" s="16"/>
      <c r="D147" s="16"/>
      <c r="E147" s="16"/>
      <c r="F147" s="16"/>
    </row>
    <row r="148" spans="1:6" x14ac:dyDescent="0.25">
      <c r="C148" s="26"/>
    </row>
  </sheetData>
  <mergeCells count="5">
    <mergeCell ref="A2:F2"/>
    <mergeCell ref="A3:F3"/>
    <mergeCell ref="A1:F1"/>
    <mergeCell ref="A106:F106"/>
    <mergeCell ref="A139:F139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7" activePane="bottomLeft" state="frozen"/>
      <selection pane="bottomLeft" activeCell="A15" sqref="A15"/>
    </sheetView>
  </sheetViews>
  <sheetFormatPr defaultColWidth="9.140625" defaultRowHeight="15" x14ac:dyDescent="0.25"/>
  <cols>
    <col min="1" max="1" width="73.7109375" style="6" customWidth="1"/>
    <col min="2" max="2" width="29.7109375" style="6" customWidth="1"/>
    <col min="3" max="4" width="19.7109375" style="6" customWidth="1"/>
    <col min="5" max="5" width="15.7109375" style="6" customWidth="1"/>
    <col min="6" max="6" width="12.7109375" style="6" customWidth="1"/>
  </cols>
  <sheetData>
    <row r="1" spans="1:6" s="10" customFormat="1" ht="30" customHeight="1" x14ac:dyDescent="0.25">
      <c r="A1" s="62" t="s">
        <v>1</v>
      </c>
      <c r="B1" s="62"/>
      <c r="C1" s="62"/>
      <c r="D1" s="62"/>
      <c r="E1" s="62"/>
      <c r="F1" s="62"/>
    </row>
    <row r="2" spans="1:6" s="10" customFormat="1" ht="30" customHeight="1" x14ac:dyDescent="0.25">
      <c r="A2" s="62" t="s">
        <v>126</v>
      </c>
      <c r="B2" s="62"/>
      <c r="C2" s="62"/>
      <c r="D2" s="62"/>
      <c r="E2" s="62"/>
      <c r="F2" s="62"/>
    </row>
    <row r="3" spans="1:6" s="11" customFormat="1" ht="24.95" customHeight="1" x14ac:dyDescent="0.3">
      <c r="A3" s="62" t="s">
        <v>127</v>
      </c>
      <c r="B3" s="62"/>
      <c r="C3" s="62"/>
      <c r="D3" s="62"/>
      <c r="E3" s="62"/>
      <c r="F3" s="62"/>
    </row>
    <row r="4" spans="1:6" s="12" customFormat="1" ht="24.95" customHeight="1" x14ac:dyDescent="0.25">
      <c r="A4" s="13" t="s">
        <v>128</v>
      </c>
      <c r="B4" s="14"/>
      <c r="C4" s="14"/>
      <c r="D4" s="14"/>
      <c r="E4" s="14"/>
      <c r="F4" s="14"/>
    </row>
    <row r="5" spans="1:6" ht="57.6" customHeight="1" x14ac:dyDescent="0.25">
      <c r="A5" s="15" t="s">
        <v>29</v>
      </c>
      <c r="B5" s="15" t="s">
        <v>30</v>
      </c>
      <c r="C5" s="15" t="s">
        <v>6</v>
      </c>
      <c r="D5" s="15" t="s">
        <v>31</v>
      </c>
      <c r="E5" s="15" t="s">
        <v>32</v>
      </c>
      <c r="F5" s="15" t="s">
        <v>33</v>
      </c>
    </row>
    <row r="6" spans="1:6" s="16" customFormat="1" ht="15.95" customHeight="1" x14ac:dyDescent="0.25">
      <c r="A6" s="17" t="s">
        <v>10</v>
      </c>
      <c r="B6" s="17">
        <f>COLUMN()</f>
        <v>2</v>
      </c>
      <c r="C6" s="17">
        <v>3</v>
      </c>
      <c r="D6" s="17">
        <f>COLUMN()</f>
        <v>4</v>
      </c>
      <c r="E6" s="17" t="str">
        <f>_xlfn.CONCAT(TEXT(COLUMN(),"@")," (",TEXT(D6,"@")," / ",TEXT(B6,"@"),")")</f>
        <v>5 (4 / 2)</v>
      </c>
      <c r="F6" s="17" t="str">
        <f>_xlfn.CONCAT(TEXT(COLUMN(),"@")," (",TEXT(D6,"@")," / ",TEXT(C6,"@"),")")</f>
        <v>6 (4 / 3)</v>
      </c>
    </row>
    <row r="7" spans="1:6" ht="20.100000000000001" customHeight="1" x14ac:dyDescent="0.25">
      <c r="A7" s="39" t="s">
        <v>56</v>
      </c>
      <c r="B7" s="40">
        <f>IFERROR(SUBTOTAL(9,#REF!),0)</f>
        <v>0</v>
      </c>
      <c r="C7" s="40">
        <v>0</v>
      </c>
      <c r="D7" s="40">
        <f>IFERROR(SUBTOTAL(9,#REF!),0)</f>
        <v>0</v>
      </c>
      <c r="E7" s="41" t="str">
        <f>IF(B7&lt;&gt;0,D7/B7,"-")</f>
        <v>-</v>
      </c>
      <c r="F7" s="41" t="str">
        <f>IF(C7&lt;&gt;0,D7/C7,"-")</f>
        <v>-</v>
      </c>
    </row>
    <row r="8" spans="1:6" x14ac:dyDescent="0.25">
      <c r="A8" s="16"/>
      <c r="B8" s="16"/>
      <c r="C8" s="16"/>
      <c r="D8" s="16"/>
      <c r="E8" s="16"/>
      <c r="F8" s="16"/>
    </row>
    <row r="9" spans="1:6" x14ac:dyDescent="0.25">
      <c r="A9" s="16"/>
      <c r="B9" s="16"/>
      <c r="C9" s="16"/>
      <c r="D9" s="16"/>
      <c r="E9" s="16"/>
      <c r="F9" s="16"/>
    </row>
    <row r="10" spans="1:6" s="12" customFormat="1" ht="24.95" customHeight="1" x14ac:dyDescent="0.25">
      <c r="A10" s="13" t="s">
        <v>129</v>
      </c>
      <c r="B10" s="14"/>
      <c r="C10" s="14"/>
      <c r="D10" s="14"/>
      <c r="E10" s="14"/>
      <c r="F10" s="14"/>
    </row>
    <row r="11" spans="1:6" ht="57.6" customHeight="1" x14ac:dyDescent="0.25">
      <c r="A11" s="42" t="s">
        <v>29</v>
      </c>
      <c r="B11" s="15" t="s">
        <v>30</v>
      </c>
      <c r="C11" s="15" t="s">
        <v>6</v>
      </c>
      <c r="D11" s="15" t="s">
        <v>31</v>
      </c>
      <c r="E11" s="15" t="s">
        <v>32</v>
      </c>
      <c r="F11" s="15" t="s">
        <v>33</v>
      </c>
    </row>
    <row r="12" spans="1:6" s="16" customFormat="1" ht="15.95" customHeight="1" x14ac:dyDescent="0.25">
      <c r="A12" s="17" t="s">
        <v>10</v>
      </c>
      <c r="B12" s="17">
        <f>COLUMN()</f>
        <v>2</v>
      </c>
      <c r="C12" s="17">
        <v>3</v>
      </c>
      <c r="D12" s="17">
        <f>COLUMN()</f>
        <v>4</v>
      </c>
      <c r="E12" s="17" t="str">
        <f>_xlfn.CONCAT(TEXT(COLUMN(),"@")," (",TEXT(D12,"@")," / ",TEXT(B12,"@"),")")</f>
        <v>5 (4 / 2)</v>
      </c>
      <c r="F12" s="17" t="str">
        <f>_xlfn.CONCAT(TEXT(COLUMN(),"@")," (",TEXT(D12,"@")," / ",TEXT(C12,"@"),")")</f>
        <v>6 (4 / 3)</v>
      </c>
    </row>
    <row r="13" spans="1:6" ht="20.100000000000001" customHeight="1" x14ac:dyDescent="0.25">
      <c r="A13" s="39" t="s">
        <v>56</v>
      </c>
      <c r="B13" s="40">
        <f>IFERROR(SUBTOTAL(9,#REF!),0)</f>
        <v>0</v>
      </c>
      <c r="C13" s="40">
        <v>0</v>
      </c>
      <c r="D13" s="40">
        <f>IFERROR(SUBTOTAL(9,#REF!),0)</f>
        <v>0</v>
      </c>
      <c r="E13" s="41" t="str">
        <f>IF(B13&lt;&gt;0,D13/D13,"-")</f>
        <v>-</v>
      </c>
      <c r="F13" s="41" t="str">
        <f>IF(C13&lt;&gt;0,D13/C13,"-")</f>
        <v>-</v>
      </c>
    </row>
    <row r="14" spans="1:6" x14ac:dyDescent="0.25">
      <c r="E14" s="16"/>
      <c r="F14" s="16"/>
    </row>
    <row r="15" spans="1:6" x14ac:dyDescent="0.25">
      <c r="C15" s="26"/>
    </row>
    <row r="20" spans="1:6" s="11" customFormat="1" ht="24.95" customHeight="1" x14ac:dyDescent="0.3">
      <c r="A20" s="62" t="s">
        <v>130</v>
      </c>
      <c r="B20" s="62"/>
      <c r="C20" s="62"/>
      <c r="D20" s="62"/>
      <c r="E20" s="62"/>
      <c r="F20" s="62"/>
    </row>
    <row r="21" spans="1:6" s="12" customFormat="1" ht="24.95" customHeight="1" x14ac:dyDescent="0.25">
      <c r="A21" s="13" t="s">
        <v>128</v>
      </c>
      <c r="B21" s="14"/>
      <c r="C21" s="14"/>
      <c r="D21" s="14"/>
      <c r="E21" s="14"/>
      <c r="F21" s="14"/>
    </row>
    <row r="22" spans="1:6" ht="57.6" customHeight="1" x14ac:dyDescent="0.25">
      <c r="A22" s="15" t="s">
        <v>29</v>
      </c>
      <c r="B22" s="15" t="s">
        <v>30</v>
      </c>
      <c r="C22" s="15" t="s">
        <v>6</v>
      </c>
      <c r="D22" s="15" t="s">
        <v>31</v>
      </c>
      <c r="E22" s="15" t="s">
        <v>32</v>
      </c>
      <c r="F22" s="15" t="s">
        <v>33</v>
      </c>
    </row>
    <row r="23" spans="1:6" s="16" customFormat="1" ht="15.95" customHeight="1" x14ac:dyDescent="0.25">
      <c r="A23" s="17" t="s">
        <v>10</v>
      </c>
      <c r="B23" s="17">
        <f>COLUMN()</f>
        <v>2</v>
      </c>
      <c r="C23" s="17">
        <f>COLUMN()</f>
        <v>3</v>
      </c>
      <c r="D23" s="17">
        <f>COLUMN()</f>
        <v>4</v>
      </c>
      <c r="E23" s="17" t="str">
        <f>_xlfn.CONCAT(TEXT(COLUMN(),"@")," (",TEXT(D23,"@")," / ",TEXT(B23,"@"),")")</f>
        <v>5 (4 / 2)</v>
      </c>
      <c r="F23" s="17" t="str">
        <f>_xlfn.CONCAT(TEXT(COLUMN(),"@")," (",TEXT(D23,"@")," / ",TEXT(C23,"@"),")")</f>
        <v>6 (4 / 3)</v>
      </c>
    </row>
    <row r="24" spans="1:6" ht="20.100000000000001" customHeight="1" x14ac:dyDescent="0.25">
      <c r="A24" s="39" t="s">
        <v>56</v>
      </c>
      <c r="B24" s="40">
        <f>IFERROR(SUBTOTAL(9,#REF!),0)</f>
        <v>0</v>
      </c>
      <c r="C24" s="40">
        <f>IFERROR(SUBTOTAL(9,#REF!),0)</f>
        <v>0</v>
      </c>
      <c r="D24" s="40">
        <f>IFERROR(SUBTOTAL(9,#REF!),0)</f>
        <v>0</v>
      </c>
      <c r="E24" s="41" t="str">
        <f>IF(B24&lt;&gt;0,D24/B24,"-")</f>
        <v>-</v>
      </c>
      <c r="F24" s="41" t="str">
        <f>IF(C24&lt;&gt;0,D24/C24,"-")</f>
        <v>-</v>
      </c>
    </row>
    <row r="25" spans="1:6" x14ac:dyDescent="0.25">
      <c r="A25" s="16"/>
      <c r="B25" s="16"/>
      <c r="C25" s="16"/>
      <c r="D25" s="16"/>
      <c r="E25" s="16"/>
      <c r="F25" s="16"/>
    </row>
    <row r="26" spans="1:6" x14ac:dyDescent="0.25">
      <c r="A26" s="16"/>
      <c r="B26" s="16"/>
      <c r="C26" s="16"/>
      <c r="D26" s="16"/>
      <c r="E26" s="16"/>
      <c r="F26" s="16"/>
    </row>
    <row r="27" spans="1:6" s="12" customFormat="1" ht="24.95" customHeight="1" x14ac:dyDescent="0.25">
      <c r="A27" s="13" t="s">
        <v>129</v>
      </c>
      <c r="B27" s="14"/>
      <c r="C27" s="14"/>
      <c r="D27" s="14"/>
      <c r="E27" s="14"/>
      <c r="F27" s="14"/>
    </row>
    <row r="28" spans="1:6" ht="57.6" customHeight="1" x14ac:dyDescent="0.25">
      <c r="A28" s="42" t="s">
        <v>29</v>
      </c>
      <c r="B28" s="15" t="s">
        <v>30</v>
      </c>
      <c r="C28" s="15" t="s">
        <v>6</v>
      </c>
      <c r="D28" s="15" t="s">
        <v>31</v>
      </c>
      <c r="E28" s="15" t="s">
        <v>32</v>
      </c>
      <c r="F28" s="15" t="s">
        <v>33</v>
      </c>
    </row>
    <row r="29" spans="1:6" s="16" customFormat="1" ht="15.95" customHeight="1" x14ac:dyDescent="0.25">
      <c r="A29" s="17" t="s">
        <v>10</v>
      </c>
      <c r="B29" s="17">
        <f>COLUMN()</f>
        <v>2</v>
      </c>
      <c r="C29" s="17">
        <f>COLUMN()</f>
        <v>3</v>
      </c>
      <c r="D29" s="17">
        <f>COLUMN()</f>
        <v>4</v>
      </c>
      <c r="E29" s="17" t="str">
        <f>_xlfn.CONCAT(TEXT(COLUMN(),"@")," (",TEXT(D29,"@")," / ",TEXT(B29,"@"),")")</f>
        <v>5 (4 / 2)</v>
      </c>
      <c r="F29" s="17" t="str">
        <f>_xlfn.CONCAT(TEXT(COLUMN(),"@")," (",TEXT(D29,"@")," / ",TEXT(C29,"@"),")")</f>
        <v>6 (4 / 3)</v>
      </c>
    </row>
    <row r="30" spans="1:6" ht="20.100000000000001" customHeight="1" x14ac:dyDescent="0.25">
      <c r="A30" s="39" t="s">
        <v>56</v>
      </c>
      <c r="B30" s="40">
        <f>IFERROR(SUBTOTAL(9,#REF!),0)</f>
        <v>0</v>
      </c>
      <c r="C30" s="40">
        <f>IFERROR(SUBTOTAL(9,#REF!),0)</f>
        <v>0</v>
      </c>
      <c r="D30" s="40">
        <f>IFERROR(SUBTOTAL(9,#REF!),0)</f>
        <v>0</v>
      </c>
      <c r="E30" s="41" t="str">
        <f>IF(B30&lt;&gt;0,D30/D30,"-")</f>
        <v>-</v>
      </c>
      <c r="F30" s="41" t="str">
        <f>IF(C30&lt;&gt;0,D30/C30,"-")</f>
        <v>-</v>
      </c>
    </row>
    <row r="31" spans="1:6" x14ac:dyDescent="0.25">
      <c r="E31" s="16"/>
      <c r="F31" s="16"/>
    </row>
    <row r="32" spans="1:6" x14ac:dyDescent="0.25">
      <c r="C32" s="26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49"/>
  <sheetViews>
    <sheetView zoomScaleNormal="100" workbookViewId="0">
      <pane ySplit="5" topLeftCell="A141" activePane="bottomLeft" state="frozen"/>
      <selection pane="bottomLeft" activeCell="E157" sqref="E157"/>
    </sheetView>
  </sheetViews>
  <sheetFormatPr defaultColWidth="9.140625" defaultRowHeight="15" x14ac:dyDescent="0.25"/>
  <cols>
    <col min="1" max="1" width="73.7109375" style="6" customWidth="1"/>
    <col min="2" max="2" width="27.42578125" style="6" customWidth="1"/>
    <col min="3" max="4" width="19.7109375" style="6" customWidth="1"/>
    <col min="5" max="5" width="15.7109375" style="6" customWidth="1"/>
    <col min="6" max="6" width="12.7109375" style="6" customWidth="1"/>
    <col min="8" max="8" width="22.140625" customWidth="1"/>
  </cols>
  <sheetData>
    <row r="1" spans="1:6" s="10" customFormat="1" ht="30" customHeight="1" x14ac:dyDescent="0.25">
      <c r="A1" s="62" t="s">
        <v>131</v>
      </c>
      <c r="B1" s="62"/>
      <c r="C1" s="62"/>
      <c r="D1" s="62"/>
      <c r="E1" s="62"/>
      <c r="F1" s="62"/>
    </row>
    <row r="2" spans="1:6" s="11" customFormat="1" ht="24.95" customHeight="1" x14ac:dyDescent="0.3">
      <c r="A2" s="62" t="s">
        <v>132</v>
      </c>
      <c r="B2" s="62"/>
      <c r="C2" s="62"/>
      <c r="D2" s="62"/>
      <c r="E2" s="62"/>
      <c r="F2" s="62"/>
    </row>
    <row r="3" spans="1:6" s="12" customFormat="1" ht="24.95" customHeight="1" x14ac:dyDescent="0.25">
      <c r="A3" s="13" t="s">
        <v>133</v>
      </c>
      <c r="B3" s="14"/>
      <c r="C3" s="14"/>
      <c r="D3" s="14"/>
      <c r="E3" s="14"/>
      <c r="F3" s="14"/>
    </row>
    <row r="4" spans="1:6" ht="57.6" customHeight="1" x14ac:dyDescent="0.25">
      <c r="A4" s="42" t="s">
        <v>29</v>
      </c>
      <c r="B4" s="15" t="s">
        <v>30</v>
      </c>
      <c r="C4" s="15" t="s">
        <v>193</v>
      </c>
      <c r="D4" s="15" t="s">
        <v>31</v>
      </c>
      <c r="E4" s="15" t="s">
        <v>32</v>
      </c>
      <c r="F4" s="15" t="s">
        <v>33</v>
      </c>
    </row>
    <row r="5" spans="1:6" s="16" customFormat="1" ht="15.95" customHeight="1" x14ac:dyDescent="0.25">
      <c r="A5" s="17" t="s">
        <v>10</v>
      </c>
      <c r="B5" s="17">
        <f>COLUMN()</f>
        <v>2</v>
      </c>
      <c r="C5" s="17">
        <f>COLUMN()</f>
        <v>3</v>
      </c>
      <c r="D5" s="17">
        <f>COLUMN()</f>
        <v>4</v>
      </c>
      <c r="E5" s="17" t="str">
        <f>_xlfn.CONCAT(TEXT(COLUMN(),"@")," (",TEXT(D5,"@")," / ",TEXT(B5,"@"),")")</f>
        <v>5 (4 / 2)</v>
      </c>
      <c r="F5" s="17" t="str">
        <f>_xlfn.CONCAT(TEXT(COLUMN(),"@")," (",TEXT(D5,"@")," / ",TEXT(C5,"@"),")")</f>
        <v>6 (4 / 3)</v>
      </c>
    </row>
    <row r="6" spans="1:6" x14ac:dyDescent="0.25">
      <c r="A6" s="27" t="s">
        <v>134</v>
      </c>
      <c r="B6" s="28">
        <f>SUBTOTAL(9,B7:B7)</f>
        <v>3460032.38</v>
      </c>
      <c r="C6" s="28">
        <f>SUBTOTAL(9,C7:C7)</f>
        <v>3419316.13</v>
      </c>
      <c r="D6" s="28">
        <f>SUBTOTAL(9,D7:D7)</f>
        <v>3266591.6600000011</v>
      </c>
      <c r="E6" s="29">
        <f>IF(B6&lt;&gt;0,D6/B6,"-")</f>
        <v>0.94409280065754797</v>
      </c>
      <c r="F6" s="29">
        <f>IF(C6&lt;&gt;0,D6/C6,"-")</f>
        <v>0.9553347908781985</v>
      </c>
    </row>
    <row r="7" spans="1:6" x14ac:dyDescent="0.25">
      <c r="A7" s="36" t="s">
        <v>135</v>
      </c>
      <c r="B7" s="37">
        <v>3460032.38</v>
      </c>
      <c r="C7" s="37">
        <v>3419316.13</v>
      </c>
      <c r="D7" s="37">
        <v>3266591.6600000011</v>
      </c>
      <c r="E7" s="38">
        <f>IF(B7&lt;&gt;0,D7/B7,"-")</f>
        <v>0.94409280065754797</v>
      </c>
      <c r="F7" s="38">
        <f>IF(C7&lt;&gt;0,D7/C7,"-")</f>
        <v>0.9553347908781985</v>
      </c>
    </row>
    <row r="8" spans="1:6" ht="20.100000000000001" customHeight="1" x14ac:dyDescent="0.25">
      <c r="A8" s="39" t="s">
        <v>56</v>
      </c>
      <c r="B8" s="40">
        <f>IFERROR(SUBTOTAL(9,B7:B7),0)</f>
        <v>3460032.38</v>
      </c>
      <c r="C8" s="40">
        <f>IFERROR(SUBTOTAL(9,C7:C7),0)</f>
        <v>3419316.13</v>
      </c>
      <c r="D8" s="40">
        <f>IFERROR(SUBTOTAL(9,D7:D7),0)</f>
        <v>3266591.6600000011</v>
      </c>
      <c r="E8" s="41">
        <f>IF(B8&lt;&gt;0,C8/B8,"-")</f>
        <v>0.98823240781347832</v>
      </c>
      <c r="F8" s="41">
        <f>IF(C8&lt;&gt;0,D8/C8,"-")</f>
        <v>0.9553347908781985</v>
      </c>
    </row>
    <row r="9" spans="1:6" x14ac:dyDescent="0.25">
      <c r="E9" s="16"/>
      <c r="F9" s="16"/>
    </row>
    <row r="14" spans="1:6" s="11" customFormat="1" ht="24.95" customHeight="1" x14ac:dyDescent="0.3">
      <c r="A14" s="62" t="s">
        <v>136</v>
      </c>
      <c r="B14" s="62"/>
      <c r="C14" s="62"/>
      <c r="D14" s="62"/>
      <c r="E14" s="62"/>
      <c r="F14" s="62"/>
    </row>
    <row r="15" spans="1:6" s="12" customFormat="1" ht="24.95" customHeight="1" x14ac:dyDescent="0.25">
      <c r="A15" s="13" t="s">
        <v>133</v>
      </c>
      <c r="B15" s="14"/>
      <c r="C15" s="14"/>
      <c r="D15" s="14"/>
      <c r="E15" s="14"/>
      <c r="F15" s="14"/>
    </row>
    <row r="16" spans="1:6" ht="57.6" customHeight="1" x14ac:dyDescent="0.25">
      <c r="A16" s="42" t="s">
        <v>29</v>
      </c>
      <c r="B16" s="15" t="s">
        <v>30</v>
      </c>
      <c r="C16" s="15" t="s">
        <v>193</v>
      </c>
      <c r="D16" s="15" t="s">
        <v>31</v>
      </c>
      <c r="E16" s="15" t="s">
        <v>32</v>
      </c>
      <c r="F16" s="15" t="s">
        <v>33</v>
      </c>
    </row>
    <row r="17" spans="1:8" s="16" customFormat="1" ht="15.95" customHeight="1" x14ac:dyDescent="0.25">
      <c r="A17" s="17" t="s">
        <v>10</v>
      </c>
      <c r="B17" s="17">
        <f>COLUMN()</f>
        <v>2</v>
      </c>
      <c r="C17" s="17">
        <v>3</v>
      </c>
      <c r="D17" s="17">
        <f>COLUMN()</f>
        <v>4</v>
      </c>
      <c r="E17" s="17" t="str">
        <f>_xlfn.CONCAT(TEXT(COLUMN(),"@")," (",TEXT(D17,"@")," / ",TEXT(B17,"@"),")")</f>
        <v>5 (4 / 2)</v>
      </c>
      <c r="F17" s="17" t="str">
        <f>_xlfn.CONCAT(TEXT(COLUMN(),"@")," (",TEXT(D17,"@")," / ",TEXT(C17,"@"),")")</f>
        <v>6 (4 / 3)</v>
      </c>
    </row>
    <row r="18" spans="1:8" x14ac:dyDescent="0.25">
      <c r="A18" s="27" t="s">
        <v>134</v>
      </c>
      <c r="B18" s="28">
        <f>SUM(B19)</f>
        <v>3460032.38</v>
      </c>
      <c r="C18" s="28">
        <v>3419316.13</v>
      </c>
      <c r="D18" s="28">
        <f>SUBTOTAL(9,D29:D146)</f>
        <v>3266591.6600000011</v>
      </c>
      <c r="E18" s="29">
        <f>IF(B18&lt;&gt;0,D18/B18,"-")</f>
        <v>0.94409280065754797</v>
      </c>
      <c r="F18" s="29">
        <f>IF(C18&lt;&gt;0,D18/C18,"-")</f>
        <v>0.9553347908781985</v>
      </c>
    </row>
    <row r="19" spans="1:8" x14ac:dyDescent="0.25">
      <c r="A19" s="30" t="s">
        <v>135</v>
      </c>
      <c r="B19" s="31">
        <f>SUM(B21:B24)</f>
        <v>3460032.38</v>
      </c>
      <c r="C19" s="31">
        <v>3419316.13</v>
      </c>
      <c r="D19" s="31">
        <f>SUBTOTAL(9,D29:D146)</f>
        <v>3266591.6600000011</v>
      </c>
      <c r="E19" s="32">
        <f>IF(B19&lt;&gt;0,D19/B19,"-")</f>
        <v>0.94409280065754797</v>
      </c>
      <c r="F19" s="32">
        <f>IF(C19&lt;&gt;0,D19/C19,"-")</f>
        <v>0.9553347908781985</v>
      </c>
      <c r="H19" s="60"/>
    </row>
    <row r="20" spans="1:8" x14ac:dyDescent="0.25">
      <c r="A20" s="43" t="s">
        <v>137</v>
      </c>
      <c r="B20" s="44"/>
      <c r="C20" s="44"/>
      <c r="D20" s="44"/>
      <c r="E20" s="44"/>
      <c r="F20" s="44"/>
      <c r="H20" s="60"/>
    </row>
    <row r="21" spans="1:8" x14ac:dyDescent="0.25">
      <c r="A21" s="45" t="s">
        <v>138</v>
      </c>
      <c r="B21" s="4">
        <f>SUM(B27,B66)</f>
        <v>3402729</v>
      </c>
      <c r="C21" s="4">
        <f>SUM(C27,C66)</f>
        <v>3168344.13</v>
      </c>
      <c r="D21" s="4">
        <f>SUM(D27,D66)</f>
        <v>3148402.9</v>
      </c>
      <c r="E21" s="46"/>
      <c r="F21" s="46"/>
      <c r="H21" s="60"/>
    </row>
    <row r="22" spans="1:8" x14ac:dyDescent="0.25">
      <c r="A22" s="45" t="s">
        <v>139</v>
      </c>
      <c r="B22" s="4">
        <f>SUM(B80)</f>
        <v>24690.170000000006</v>
      </c>
      <c r="C22" s="4">
        <f>SUM(C80)</f>
        <v>87757.22</v>
      </c>
      <c r="D22" s="4">
        <f>SUM(D80)</f>
        <v>38379.859999999993</v>
      </c>
      <c r="E22" s="46"/>
      <c r="F22" s="46"/>
      <c r="H22" s="60"/>
    </row>
    <row r="23" spans="1:8" x14ac:dyDescent="0.25">
      <c r="A23" s="45" t="s">
        <v>140</v>
      </c>
      <c r="B23" s="4">
        <f>SUM(B109)</f>
        <v>17070.43</v>
      </c>
      <c r="C23" s="4">
        <f>SUM(C109)</f>
        <v>131033.89</v>
      </c>
      <c r="D23" s="4">
        <f>SUM(D109)</f>
        <v>48782.130000000005</v>
      </c>
      <c r="E23" s="46"/>
      <c r="F23" s="46"/>
      <c r="H23" s="3"/>
    </row>
    <row r="24" spans="1:8" x14ac:dyDescent="0.25">
      <c r="A24" s="45" t="s">
        <v>141</v>
      </c>
      <c r="B24" s="4">
        <f>SUM(B138)</f>
        <v>15542.78</v>
      </c>
      <c r="C24" s="4">
        <f>SUM(C138)</f>
        <v>32180.89</v>
      </c>
      <c r="D24" s="4">
        <f>SUM(D138)</f>
        <v>31026.770000000004</v>
      </c>
      <c r="E24" s="46"/>
      <c r="F24" s="46"/>
      <c r="H24" s="3"/>
    </row>
    <row r="25" spans="1:8" x14ac:dyDescent="0.25">
      <c r="A25" s="33" t="s">
        <v>142</v>
      </c>
      <c r="B25" s="34">
        <f>SUM(B21:B24)</f>
        <v>3460032.38</v>
      </c>
      <c r="C25" s="34">
        <f>SUM(C21,C22,C23,C24)</f>
        <v>3419316.1300000004</v>
      </c>
      <c r="D25" s="34">
        <f>SUBTOTAL(9,D29:D146)</f>
        <v>3266591.6600000011</v>
      </c>
      <c r="E25" s="35">
        <f t="shared" ref="E25:E57" si="0">IF(B25&lt;&gt;0,D25/B25,"-")</f>
        <v>0.94409280065754797</v>
      </c>
      <c r="F25" s="35">
        <f t="shared" ref="F25:F57" si="1">IF(C25&lt;&gt;0,D25/C25,"-")</f>
        <v>0.95533479087819839</v>
      </c>
      <c r="H25" s="3"/>
    </row>
    <row r="26" spans="1:8" x14ac:dyDescent="0.25">
      <c r="A26" s="47" t="s">
        <v>143</v>
      </c>
      <c r="B26" s="48">
        <f>SUM(B27)</f>
        <v>385501.41000000009</v>
      </c>
      <c r="C26" s="48">
        <v>425635.5</v>
      </c>
      <c r="D26" s="48">
        <f>SUBTOTAL(9,D29:D64)</f>
        <v>407065.23999999993</v>
      </c>
      <c r="E26" s="49">
        <f t="shared" si="0"/>
        <v>1.0559370976100966</v>
      </c>
      <c r="F26" s="49">
        <f t="shared" si="1"/>
        <v>0.95637050950872271</v>
      </c>
    </row>
    <row r="27" spans="1:8" x14ac:dyDescent="0.25">
      <c r="A27" s="50" t="s">
        <v>144</v>
      </c>
      <c r="B27" s="51">
        <f>SUM(B28,B32,B58,B61)</f>
        <v>385501.41000000009</v>
      </c>
      <c r="C27" s="51">
        <f>SUM(C28,C32,C58,C61)</f>
        <v>425635.5</v>
      </c>
      <c r="D27" s="51">
        <f>SUBTOTAL(9,D29:D64)</f>
        <v>407065.23999999993</v>
      </c>
      <c r="E27" s="52">
        <f t="shared" si="0"/>
        <v>1.0559370976100966</v>
      </c>
      <c r="F27" s="52">
        <f t="shared" si="1"/>
        <v>0.95637050950872271</v>
      </c>
    </row>
    <row r="28" spans="1:8" x14ac:dyDescent="0.25">
      <c r="A28" s="53" t="s">
        <v>145</v>
      </c>
      <c r="B28" s="54">
        <f>SUBTOTAL(9,B29:B31)</f>
        <v>267017.96000000002</v>
      </c>
      <c r="C28" s="54">
        <v>287091.5</v>
      </c>
      <c r="D28" s="54">
        <f>SUBTOTAL(9,D29:D31)</f>
        <v>286415.22000000003</v>
      </c>
      <c r="E28" s="55">
        <f t="shared" si="0"/>
        <v>1.0726440273905171</v>
      </c>
      <c r="F28" s="55">
        <f t="shared" si="1"/>
        <v>0.99764437470283873</v>
      </c>
    </row>
    <row r="29" spans="1:8" x14ac:dyDescent="0.25">
      <c r="A29" s="36" t="s">
        <v>146</v>
      </c>
      <c r="B29" s="37">
        <v>223581.7</v>
      </c>
      <c r="C29" s="37"/>
      <c r="D29" s="37">
        <v>240239.07</v>
      </c>
      <c r="E29" s="38">
        <f t="shared" si="0"/>
        <v>1.0745023854814593</v>
      </c>
      <c r="F29" s="38" t="str">
        <f t="shared" si="1"/>
        <v>-</v>
      </c>
    </row>
    <row r="30" spans="1:8" x14ac:dyDescent="0.25">
      <c r="A30" s="36" t="s">
        <v>147</v>
      </c>
      <c r="B30" s="37">
        <v>6545.22</v>
      </c>
      <c r="C30" s="37"/>
      <c r="D30" s="37">
        <v>6536.53</v>
      </c>
      <c r="E30" s="38">
        <f t="shared" si="0"/>
        <v>0.99867231353567942</v>
      </c>
      <c r="F30" s="38" t="str">
        <f t="shared" si="1"/>
        <v>-</v>
      </c>
    </row>
    <row r="31" spans="1:8" x14ac:dyDescent="0.25">
      <c r="A31" s="36" t="s">
        <v>148</v>
      </c>
      <c r="B31" s="37">
        <v>36891.040000000001</v>
      </c>
      <c r="C31" s="37"/>
      <c r="D31" s="37">
        <v>39639.620000000003</v>
      </c>
      <c r="E31" s="38">
        <f t="shared" si="0"/>
        <v>1.0745053541456138</v>
      </c>
      <c r="F31" s="38" t="str">
        <f t="shared" si="1"/>
        <v>-</v>
      </c>
    </row>
    <row r="32" spans="1:8" x14ac:dyDescent="0.25">
      <c r="A32" s="53" t="s">
        <v>149</v>
      </c>
      <c r="B32" s="54">
        <f>SUBTOTAL(9,B33:B57)</f>
        <v>95241.900000000009</v>
      </c>
      <c r="C32" s="54">
        <v>120974</v>
      </c>
      <c r="D32" s="54">
        <f>SUBTOTAL(9,D33:D57)</f>
        <v>103564.24</v>
      </c>
      <c r="E32" s="55">
        <f t="shared" si="0"/>
        <v>1.0873810791258889</v>
      </c>
      <c r="F32" s="55">
        <f t="shared" si="1"/>
        <v>0.85608676244482285</v>
      </c>
    </row>
    <row r="33" spans="1:6" x14ac:dyDescent="0.25">
      <c r="A33" s="36" t="s">
        <v>150</v>
      </c>
      <c r="B33" s="37">
        <v>1622.63</v>
      </c>
      <c r="C33" s="37"/>
      <c r="D33" s="37">
        <v>1068.22</v>
      </c>
      <c r="E33" s="38">
        <f t="shared" si="0"/>
        <v>0.65832629743071436</v>
      </c>
      <c r="F33" s="38" t="str">
        <f t="shared" si="1"/>
        <v>-</v>
      </c>
    </row>
    <row r="34" spans="1:6" x14ac:dyDescent="0.25">
      <c r="A34" s="36" t="s">
        <v>151</v>
      </c>
      <c r="B34" s="37">
        <v>5342.1</v>
      </c>
      <c r="C34" s="37"/>
      <c r="D34" s="37">
        <v>8038.47</v>
      </c>
      <c r="E34" s="38">
        <f t="shared" si="0"/>
        <v>1.5047397091031616</v>
      </c>
      <c r="F34" s="38" t="str">
        <f t="shared" si="1"/>
        <v>-</v>
      </c>
    </row>
    <row r="35" spans="1:6" x14ac:dyDescent="0.25">
      <c r="A35" s="36" t="s">
        <v>152</v>
      </c>
      <c r="B35" s="37">
        <v>1200</v>
      </c>
      <c r="C35" s="37"/>
      <c r="D35" s="37">
        <v>2239.75</v>
      </c>
      <c r="E35" s="38">
        <f t="shared" si="0"/>
        <v>1.8664583333333333</v>
      </c>
      <c r="F35" s="38" t="str">
        <f t="shared" si="1"/>
        <v>-</v>
      </c>
    </row>
    <row r="36" spans="1:6" x14ac:dyDescent="0.25">
      <c r="A36" s="36" t="s">
        <v>153</v>
      </c>
      <c r="B36" s="37">
        <v>0</v>
      </c>
      <c r="C36" s="37"/>
      <c r="D36" s="37">
        <v>0</v>
      </c>
      <c r="E36" s="38" t="str">
        <f t="shared" si="0"/>
        <v>-</v>
      </c>
      <c r="F36" s="38" t="str">
        <f t="shared" si="1"/>
        <v>-</v>
      </c>
    </row>
    <row r="37" spans="1:6" x14ac:dyDescent="0.25">
      <c r="A37" s="36" t="s">
        <v>154</v>
      </c>
      <c r="B37" s="37">
        <v>4950.7</v>
      </c>
      <c r="C37" s="37"/>
      <c r="D37" s="37">
        <v>5879.66</v>
      </c>
      <c r="E37" s="38">
        <f t="shared" si="0"/>
        <v>1.1876421516149231</v>
      </c>
      <c r="F37" s="38" t="str">
        <f t="shared" si="1"/>
        <v>-</v>
      </c>
    </row>
    <row r="38" spans="1:6" x14ac:dyDescent="0.25">
      <c r="A38" s="36" t="s">
        <v>155</v>
      </c>
      <c r="B38" s="37">
        <v>1779.39</v>
      </c>
      <c r="C38" s="37"/>
      <c r="D38" s="37">
        <v>1553.1</v>
      </c>
      <c r="E38" s="38">
        <f t="shared" si="0"/>
        <v>0.87282720482862097</v>
      </c>
      <c r="F38" s="38" t="str">
        <f t="shared" si="1"/>
        <v>-</v>
      </c>
    </row>
    <row r="39" spans="1:6" x14ac:dyDescent="0.25">
      <c r="A39" s="36" t="s">
        <v>156</v>
      </c>
      <c r="B39" s="37">
        <v>13031.57</v>
      </c>
      <c r="C39" s="37"/>
      <c r="D39" s="37">
        <v>15753.01</v>
      </c>
      <c r="E39" s="38">
        <f t="shared" si="0"/>
        <v>1.2088343921722402</v>
      </c>
      <c r="F39" s="38" t="str">
        <f t="shared" si="1"/>
        <v>-</v>
      </c>
    </row>
    <row r="40" spans="1:6" x14ac:dyDescent="0.25">
      <c r="A40" s="36" t="s">
        <v>157</v>
      </c>
      <c r="B40" s="37">
        <v>1505.67</v>
      </c>
      <c r="C40" s="37"/>
      <c r="D40" s="37">
        <v>215.3</v>
      </c>
      <c r="E40" s="38">
        <f t="shared" si="0"/>
        <v>0.14299282047194936</v>
      </c>
      <c r="F40" s="38" t="str">
        <f t="shared" si="1"/>
        <v>-</v>
      </c>
    </row>
    <row r="41" spans="1:6" x14ac:dyDescent="0.25">
      <c r="A41" s="36" t="s">
        <v>158</v>
      </c>
      <c r="B41" s="37">
        <v>2290.79</v>
      </c>
      <c r="C41" s="37"/>
      <c r="D41" s="37">
        <v>2022.25</v>
      </c>
      <c r="E41" s="38">
        <f t="shared" si="0"/>
        <v>0.88277406484225962</v>
      </c>
      <c r="F41" s="38" t="str">
        <f t="shared" si="1"/>
        <v>-</v>
      </c>
    </row>
    <row r="42" spans="1:6" x14ac:dyDescent="0.25">
      <c r="A42" s="36" t="s">
        <v>159</v>
      </c>
      <c r="B42" s="37">
        <v>178.01</v>
      </c>
      <c r="C42" s="37"/>
      <c r="D42" s="37">
        <v>1006.05</v>
      </c>
      <c r="E42" s="38">
        <f t="shared" si="0"/>
        <v>5.6516487837761922</v>
      </c>
      <c r="F42" s="38" t="str">
        <f t="shared" si="1"/>
        <v>-</v>
      </c>
    </row>
    <row r="43" spans="1:6" x14ac:dyDescent="0.25">
      <c r="A43" s="36" t="s">
        <v>160</v>
      </c>
      <c r="B43" s="37">
        <v>2676.13</v>
      </c>
      <c r="C43" s="37"/>
      <c r="D43" s="37">
        <v>2887.54</v>
      </c>
      <c r="E43" s="38">
        <f t="shared" si="0"/>
        <v>1.0789984044123417</v>
      </c>
      <c r="F43" s="38" t="str">
        <f t="shared" si="1"/>
        <v>-</v>
      </c>
    </row>
    <row r="44" spans="1:6" x14ac:dyDescent="0.25">
      <c r="A44" s="36" t="s">
        <v>161</v>
      </c>
      <c r="B44" s="37">
        <v>28749.45</v>
      </c>
      <c r="C44" s="37"/>
      <c r="D44" s="37">
        <v>24591.89</v>
      </c>
      <c r="E44" s="38">
        <f t="shared" si="0"/>
        <v>0.85538645087123399</v>
      </c>
      <c r="F44" s="38" t="str">
        <f t="shared" si="1"/>
        <v>-</v>
      </c>
    </row>
    <row r="45" spans="1:6" x14ac:dyDescent="0.25">
      <c r="A45" s="36" t="s">
        <v>162</v>
      </c>
      <c r="B45" s="37">
        <v>1033.98</v>
      </c>
      <c r="C45" s="37"/>
      <c r="D45" s="37">
        <v>4840.63</v>
      </c>
      <c r="E45" s="38">
        <f t="shared" si="0"/>
        <v>4.6815509004042628</v>
      </c>
      <c r="F45" s="38" t="str">
        <f t="shared" si="1"/>
        <v>-</v>
      </c>
    </row>
    <row r="46" spans="1:6" x14ac:dyDescent="0.25">
      <c r="A46" s="36" t="s">
        <v>163</v>
      </c>
      <c r="B46" s="37">
        <v>6348.68</v>
      </c>
      <c r="C46" s="37"/>
      <c r="D46" s="37">
        <v>6308.04</v>
      </c>
      <c r="E46" s="38">
        <f t="shared" si="0"/>
        <v>0.99359866932968743</v>
      </c>
      <c r="F46" s="38" t="str">
        <f t="shared" si="1"/>
        <v>-</v>
      </c>
    </row>
    <row r="47" spans="1:6" x14ac:dyDescent="0.25">
      <c r="A47" s="36" t="s">
        <v>164</v>
      </c>
      <c r="B47" s="37">
        <v>6275.36</v>
      </c>
      <c r="C47" s="37"/>
      <c r="D47" s="37">
        <v>11125.07</v>
      </c>
      <c r="E47" s="38">
        <f t="shared" si="0"/>
        <v>1.7728178144361439</v>
      </c>
      <c r="F47" s="38" t="str">
        <f t="shared" si="1"/>
        <v>-</v>
      </c>
    </row>
    <row r="48" spans="1:6" x14ac:dyDescent="0.25">
      <c r="A48" s="36" t="s">
        <v>199</v>
      </c>
      <c r="B48" s="37">
        <v>1274.08</v>
      </c>
      <c r="C48" s="37"/>
      <c r="D48" s="37">
        <v>0</v>
      </c>
      <c r="E48" s="38">
        <f t="shared" si="0"/>
        <v>0</v>
      </c>
      <c r="F48" s="38" t="str">
        <f t="shared" si="1"/>
        <v>-</v>
      </c>
    </row>
    <row r="49" spans="1:6" x14ac:dyDescent="0.25">
      <c r="A49" s="36" t="s">
        <v>165</v>
      </c>
      <c r="B49" s="37">
        <v>3223.56</v>
      </c>
      <c r="C49" s="37"/>
      <c r="D49" s="37">
        <v>2000</v>
      </c>
      <c r="E49" s="38">
        <f t="shared" si="0"/>
        <v>0.62043206889277691</v>
      </c>
      <c r="F49" s="38" t="str">
        <f t="shared" si="1"/>
        <v>-</v>
      </c>
    </row>
    <row r="50" spans="1:6" x14ac:dyDescent="0.25">
      <c r="A50" s="36" t="s">
        <v>166</v>
      </c>
      <c r="B50" s="37">
        <v>4325.3100000000004</v>
      </c>
      <c r="C50" s="37"/>
      <c r="D50" s="37">
        <v>2134.9499999999998</v>
      </c>
      <c r="E50" s="38">
        <f t="shared" si="0"/>
        <v>0.49359467876290941</v>
      </c>
      <c r="F50" s="38" t="str">
        <f t="shared" si="1"/>
        <v>-</v>
      </c>
    </row>
    <row r="51" spans="1:6" x14ac:dyDescent="0.25">
      <c r="A51" s="36" t="s">
        <v>167</v>
      </c>
      <c r="B51" s="37">
        <v>7837.5</v>
      </c>
      <c r="C51" s="37"/>
      <c r="D51" s="37">
        <v>9057.69</v>
      </c>
      <c r="E51" s="38">
        <f t="shared" si="0"/>
        <v>1.1556861244019139</v>
      </c>
      <c r="F51" s="38" t="str">
        <f t="shared" si="1"/>
        <v>-</v>
      </c>
    </row>
    <row r="52" spans="1:6" x14ac:dyDescent="0.25">
      <c r="A52" s="36" t="s">
        <v>168</v>
      </c>
      <c r="B52" s="37">
        <v>0</v>
      </c>
      <c r="C52" s="37"/>
      <c r="D52" s="37">
        <v>0</v>
      </c>
      <c r="E52" s="38" t="str">
        <f t="shared" si="0"/>
        <v>-</v>
      </c>
      <c r="F52" s="38" t="str">
        <f t="shared" si="1"/>
        <v>-</v>
      </c>
    </row>
    <row r="53" spans="1:6" x14ac:dyDescent="0.25">
      <c r="A53" s="36" t="s">
        <v>169</v>
      </c>
      <c r="B53" s="37">
        <v>758.86</v>
      </c>
      <c r="C53" s="37"/>
      <c r="D53" s="37">
        <v>839.5</v>
      </c>
      <c r="E53" s="38">
        <f t="shared" si="0"/>
        <v>1.106264660148117</v>
      </c>
      <c r="F53" s="38" t="str">
        <f t="shared" si="1"/>
        <v>-</v>
      </c>
    </row>
    <row r="54" spans="1:6" x14ac:dyDescent="0.25">
      <c r="A54" s="36" t="s">
        <v>170</v>
      </c>
      <c r="B54" s="37">
        <v>621.71</v>
      </c>
      <c r="C54" s="37"/>
      <c r="D54" s="37">
        <v>1601.18</v>
      </c>
      <c r="E54" s="38">
        <f t="shared" si="0"/>
        <v>2.5754451432339835</v>
      </c>
      <c r="F54" s="38" t="str">
        <f t="shared" si="1"/>
        <v>-</v>
      </c>
    </row>
    <row r="55" spans="1:6" x14ac:dyDescent="0.25">
      <c r="A55" s="36" t="s">
        <v>171</v>
      </c>
      <c r="B55" s="37">
        <v>162</v>
      </c>
      <c r="C55" s="37"/>
      <c r="D55" s="37">
        <v>274.5</v>
      </c>
      <c r="E55" s="38">
        <f t="shared" si="0"/>
        <v>1.6944444444444444</v>
      </c>
      <c r="F55" s="38" t="str">
        <f t="shared" si="1"/>
        <v>-</v>
      </c>
    </row>
    <row r="56" spans="1:6" x14ac:dyDescent="0.25">
      <c r="A56" s="36" t="s">
        <v>172</v>
      </c>
      <c r="B56" s="37">
        <v>54.42</v>
      </c>
      <c r="C56" s="37"/>
      <c r="D56" s="37">
        <v>127.44</v>
      </c>
      <c r="E56" s="38">
        <f t="shared" si="0"/>
        <v>2.3417861080485114</v>
      </c>
      <c r="F56" s="38" t="str">
        <f t="shared" si="1"/>
        <v>-</v>
      </c>
    </row>
    <row r="57" spans="1:6" x14ac:dyDescent="0.25">
      <c r="A57" s="36" t="s">
        <v>173</v>
      </c>
      <c r="B57" s="37">
        <v>0</v>
      </c>
      <c r="C57" s="37"/>
      <c r="D57" s="37">
        <v>0</v>
      </c>
      <c r="E57" s="38" t="str">
        <f t="shared" si="0"/>
        <v>-</v>
      </c>
      <c r="F57" s="38" t="str">
        <f t="shared" si="1"/>
        <v>-</v>
      </c>
    </row>
    <row r="58" spans="1:6" x14ac:dyDescent="0.25">
      <c r="A58" s="53" t="s">
        <v>174</v>
      </c>
      <c r="B58" s="54">
        <f>SUBTOTAL(9,B59:B60)</f>
        <v>717.28</v>
      </c>
      <c r="C58" s="54">
        <v>1250</v>
      </c>
      <c r="D58" s="54">
        <f>SUBTOTAL(9,D59:D60)</f>
        <v>765.78</v>
      </c>
      <c r="E58" s="55">
        <f t="shared" ref="E58:E92" si="2">IF(B58&lt;&gt;0,D58/B58,"-")</f>
        <v>1.0676165514164622</v>
      </c>
      <c r="F58" s="55">
        <f t="shared" ref="F58:F92" si="3">IF(C58&lt;&gt;0,D58/C58,"-")</f>
        <v>0.61262399999999995</v>
      </c>
    </row>
    <row r="59" spans="1:6" x14ac:dyDescent="0.25">
      <c r="A59" s="36" t="s">
        <v>175</v>
      </c>
      <c r="B59" s="37">
        <v>717.28</v>
      </c>
      <c r="C59" s="37"/>
      <c r="D59" s="37">
        <v>765.78</v>
      </c>
      <c r="E59" s="38">
        <f t="shared" si="2"/>
        <v>1.0676165514164622</v>
      </c>
      <c r="F59" s="38" t="str">
        <f t="shared" si="3"/>
        <v>-</v>
      </c>
    </row>
    <row r="60" spans="1:6" x14ac:dyDescent="0.25">
      <c r="A60" s="36" t="s">
        <v>176</v>
      </c>
      <c r="B60" s="37">
        <v>0</v>
      </c>
      <c r="C60" s="37"/>
      <c r="D60" s="37">
        <v>0</v>
      </c>
      <c r="E60" s="38" t="str">
        <f t="shared" si="2"/>
        <v>-</v>
      </c>
      <c r="F60" s="38" t="str">
        <f t="shared" si="3"/>
        <v>-</v>
      </c>
    </row>
    <row r="61" spans="1:6" x14ac:dyDescent="0.25">
      <c r="A61" s="53" t="s">
        <v>177</v>
      </c>
      <c r="B61" s="54">
        <f>SUBTOTAL(9,B62:B64)</f>
        <v>22524.27</v>
      </c>
      <c r="C61" s="54">
        <v>16320</v>
      </c>
      <c r="D61" s="54">
        <f>SUBTOTAL(9,D62:D64)</f>
        <v>16320.000000000002</v>
      </c>
      <c r="E61" s="55">
        <f t="shared" si="2"/>
        <v>0.72455178347622373</v>
      </c>
      <c r="F61" s="55">
        <f t="shared" si="3"/>
        <v>1.0000000000000002</v>
      </c>
    </row>
    <row r="62" spans="1:6" x14ac:dyDescent="0.25">
      <c r="A62" s="36" t="s">
        <v>178</v>
      </c>
      <c r="B62" s="37">
        <v>1193.75</v>
      </c>
      <c r="C62" s="37"/>
      <c r="D62" s="37">
        <v>1141.8800000000001</v>
      </c>
      <c r="E62" s="38">
        <f t="shared" si="2"/>
        <v>0.95654869109947649</v>
      </c>
      <c r="F62" s="38" t="str">
        <f t="shared" si="3"/>
        <v>-</v>
      </c>
    </row>
    <row r="63" spans="1:6" x14ac:dyDescent="0.25">
      <c r="A63" s="36" t="s">
        <v>179</v>
      </c>
      <c r="B63" s="37">
        <v>1961.3</v>
      </c>
      <c r="C63" s="37"/>
      <c r="D63" s="37">
        <v>11932.18</v>
      </c>
      <c r="E63" s="38">
        <f t="shared" si="2"/>
        <v>6.0838117575077755</v>
      </c>
      <c r="F63" s="38" t="str">
        <f t="shared" si="3"/>
        <v>-</v>
      </c>
    </row>
    <row r="64" spans="1:6" x14ac:dyDescent="0.25">
      <c r="A64" s="36" t="s">
        <v>200</v>
      </c>
      <c r="B64" s="37">
        <v>19369.22</v>
      </c>
      <c r="C64" s="37"/>
      <c r="D64" s="37">
        <v>3245.94</v>
      </c>
      <c r="E64" s="38">
        <f t="shared" si="2"/>
        <v>0.16758238070505677</v>
      </c>
      <c r="F64" s="38" t="str">
        <f t="shared" si="3"/>
        <v>-</v>
      </c>
    </row>
    <row r="65" spans="1:6" x14ac:dyDescent="0.25">
      <c r="A65" s="47" t="s">
        <v>181</v>
      </c>
      <c r="B65" s="48">
        <f>SUBTOTAL(9,B68:B78)</f>
        <v>3137227.59</v>
      </c>
      <c r="C65" s="48">
        <v>2026600</v>
      </c>
      <c r="D65" s="48">
        <f>SUBTOTAL(9,D68:D78)</f>
        <v>2741337.66</v>
      </c>
      <c r="E65" s="49">
        <f t="shared" si="2"/>
        <v>0.87380898623296888</v>
      </c>
      <c r="F65" s="49">
        <f t="shared" si="3"/>
        <v>1.3526782098095333</v>
      </c>
    </row>
    <row r="66" spans="1:6" x14ac:dyDescent="0.25">
      <c r="A66" s="50" t="s">
        <v>144</v>
      </c>
      <c r="B66" s="51">
        <f>SUM(B67,B75,B77)</f>
        <v>3017227.59</v>
      </c>
      <c r="C66" s="51">
        <f>SUM(C67,C77)</f>
        <v>2742708.63</v>
      </c>
      <c r="D66" s="51">
        <f>SUBTOTAL(9,D68:D78)</f>
        <v>2741337.66</v>
      </c>
      <c r="E66" s="52">
        <f t="shared" si="2"/>
        <v>0.9085617767402161</v>
      </c>
      <c r="F66" s="52">
        <f t="shared" si="3"/>
        <v>0.99950014012243082</v>
      </c>
    </row>
    <row r="67" spans="1:6" x14ac:dyDescent="0.25">
      <c r="A67" s="53" t="s">
        <v>149</v>
      </c>
      <c r="B67" s="54">
        <f>SUBTOTAL(9,B68:B74)</f>
        <v>26599.999999999996</v>
      </c>
      <c r="C67" s="54">
        <v>26600</v>
      </c>
      <c r="D67" s="54">
        <f>SUBTOTAL(9,D68:D74)</f>
        <v>26600</v>
      </c>
      <c r="E67" s="55">
        <f t="shared" si="2"/>
        <v>1.0000000000000002</v>
      </c>
      <c r="F67" s="55">
        <f t="shared" si="3"/>
        <v>1</v>
      </c>
    </row>
    <row r="68" spans="1:6" x14ac:dyDescent="0.25">
      <c r="A68" s="36" t="s">
        <v>150</v>
      </c>
      <c r="B68" s="37">
        <v>1002.16</v>
      </c>
      <c r="C68" s="37"/>
      <c r="D68" s="37">
        <v>2094.5500000000002</v>
      </c>
      <c r="E68" s="38">
        <f t="shared" si="2"/>
        <v>2.0900355232697376</v>
      </c>
      <c r="F68" s="38" t="str">
        <f t="shared" si="3"/>
        <v>-</v>
      </c>
    </row>
    <row r="69" spans="1:6" x14ac:dyDescent="0.25">
      <c r="A69" s="36" t="s">
        <v>154</v>
      </c>
      <c r="B69" s="37">
        <v>226.18</v>
      </c>
      <c r="C69" s="37"/>
      <c r="D69" s="37">
        <v>1223.7</v>
      </c>
      <c r="E69" s="38">
        <f t="shared" si="2"/>
        <v>5.4102926872402515</v>
      </c>
      <c r="F69" s="38" t="str">
        <f t="shared" si="3"/>
        <v>-</v>
      </c>
    </row>
    <row r="70" spans="1:6" x14ac:dyDescent="0.25">
      <c r="A70" s="36" t="s">
        <v>201</v>
      </c>
      <c r="B70" s="37">
        <v>762.91</v>
      </c>
      <c r="C70" s="37"/>
      <c r="D70" s="37">
        <v>0</v>
      </c>
      <c r="E70" s="38">
        <f t="shared" si="2"/>
        <v>0</v>
      </c>
      <c r="F70" s="38" t="str">
        <f t="shared" si="3"/>
        <v>-</v>
      </c>
    </row>
    <row r="71" spans="1:6" x14ac:dyDescent="0.25">
      <c r="A71" s="36" t="s">
        <v>161</v>
      </c>
      <c r="B71" s="37">
        <v>4000</v>
      </c>
      <c r="C71" s="37"/>
      <c r="D71" s="37">
        <v>0</v>
      </c>
      <c r="E71" s="38">
        <f t="shared" si="2"/>
        <v>0</v>
      </c>
      <c r="F71" s="38" t="str">
        <f t="shared" si="3"/>
        <v>-</v>
      </c>
    </row>
    <row r="72" spans="1:6" x14ac:dyDescent="0.25">
      <c r="A72" s="36" t="s">
        <v>165</v>
      </c>
      <c r="B72" s="37">
        <v>15134.75</v>
      </c>
      <c r="C72" s="37"/>
      <c r="D72" s="37">
        <v>12614.21</v>
      </c>
      <c r="E72" s="38">
        <f t="shared" si="2"/>
        <v>0.83346008358248391</v>
      </c>
      <c r="F72" s="38" t="str">
        <f t="shared" si="3"/>
        <v>-</v>
      </c>
    </row>
    <row r="73" spans="1:6" x14ac:dyDescent="0.25">
      <c r="A73" s="36" t="s">
        <v>167</v>
      </c>
      <c r="B73" s="37">
        <v>5064.24</v>
      </c>
      <c r="C73" s="37"/>
      <c r="D73" s="37">
        <v>10231.040000000001</v>
      </c>
      <c r="E73" s="38">
        <f t="shared" si="2"/>
        <v>2.0202518048117786</v>
      </c>
      <c r="F73" s="38" t="str">
        <f t="shared" si="3"/>
        <v>-</v>
      </c>
    </row>
    <row r="74" spans="1:6" x14ac:dyDescent="0.25">
      <c r="A74" s="36" t="s">
        <v>170</v>
      </c>
      <c r="B74" s="37">
        <v>409.76</v>
      </c>
      <c r="C74" s="37"/>
      <c r="D74" s="37">
        <v>436.5</v>
      </c>
      <c r="E74" s="38">
        <f t="shared" si="2"/>
        <v>1.065257711831316</v>
      </c>
      <c r="F74" s="38" t="str">
        <f t="shared" si="3"/>
        <v>-</v>
      </c>
    </row>
    <row r="75" spans="1:6" x14ac:dyDescent="0.25">
      <c r="A75" s="53" t="s">
        <v>186</v>
      </c>
      <c r="B75" s="56">
        <f>SUM(B76)</f>
        <v>120000</v>
      </c>
      <c r="C75" s="56"/>
      <c r="D75" s="56"/>
      <c r="E75" s="57"/>
      <c r="F75" s="57"/>
    </row>
    <row r="76" spans="1:6" x14ac:dyDescent="0.25">
      <c r="A76" s="36" t="s">
        <v>202</v>
      </c>
      <c r="B76" s="37">
        <v>120000</v>
      </c>
      <c r="C76" s="37"/>
      <c r="D76" s="37"/>
      <c r="E76" s="38"/>
      <c r="F76" s="38"/>
    </row>
    <row r="77" spans="1:6" x14ac:dyDescent="0.25">
      <c r="A77" s="53" t="s">
        <v>177</v>
      </c>
      <c r="B77" s="54">
        <f>SUBTOTAL(9,B78:B78)</f>
        <v>2870627.59</v>
      </c>
      <c r="C77" s="54">
        <v>2716108.63</v>
      </c>
      <c r="D77" s="54">
        <f>SUBTOTAL(9,D78:D78)</f>
        <v>2714737.66</v>
      </c>
      <c r="E77" s="55">
        <f t="shared" si="2"/>
        <v>0.9456948262661965</v>
      </c>
      <c r="F77" s="55">
        <f t="shared" si="3"/>
        <v>0.99949524478334295</v>
      </c>
    </row>
    <row r="78" spans="1:6" x14ac:dyDescent="0.25">
      <c r="A78" s="36" t="s">
        <v>182</v>
      </c>
      <c r="B78" s="37">
        <v>2870627.59</v>
      </c>
      <c r="C78" s="37"/>
      <c r="D78" s="37">
        <v>2714737.66</v>
      </c>
      <c r="E78" s="38">
        <f t="shared" si="2"/>
        <v>0.9456948262661965</v>
      </c>
      <c r="F78" s="38" t="str">
        <f t="shared" si="3"/>
        <v>-</v>
      </c>
    </row>
    <row r="79" spans="1:6" x14ac:dyDescent="0.25">
      <c r="A79" s="47" t="s">
        <v>183</v>
      </c>
      <c r="B79" s="48">
        <f>SUBTOTAL(9,B82:B146)</f>
        <v>76042.260000000009</v>
      </c>
      <c r="C79" s="48">
        <v>250972</v>
      </c>
      <c r="D79" s="48">
        <f>SUBTOTAL(9,D82:D146)</f>
        <v>118188.76000000001</v>
      </c>
      <c r="E79" s="49">
        <f t="shared" si="2"/>
        <v>1.5542510177893187</v>
      </c>
      <c r="F79" s="49">
        <f t="shared" si="3"/>
        <v>0.47092408714916406</v>
      </c>
    </row>
    <row r="80" spans="1:6" x14ac:dyDescent="0.25">
      <c r="A80" s="50" t="s">
        <v>184</v>
      </c>
      <c r="B80" s="51">
        <f>SUBTOTAL(9,B82:B108)</f>
        <v>24690.170000000006</v>
      </c>
      <c r="C80" s="51">
        <f>SUM(C81,C84,C101,C103,C105)</f>
        <v>87757.22</v>
      </c>
      <c r="D80" s="51">
        <f>SUBTOTAL(9,D82:D108)</f>
        <v>38379.859999999993</v>
      </c>
      <c r="E80" s="52">
        <f t="shared" si="2"/>
        <v>1.554459122800693</v>
      </c>
      <c r="F80" s="52">
        <f t="shared" si="3"/>
        <v>0.43734133784092061</v>
      </c>
    </row>
    <row r="81" spans="1:6" x14ac:dyDescent="0.25">
      <c r="A81" s="53" t="s">
        <v>145</v>
      </c>
      <c r="B81" s="54">
        <f>SUBTOTAL(9,B82:B83)</f>
        <v>400</v>
      </c>
      <c r="C81" s="54">
        <v>9450</v>
      </c>
      <c r="D81" s="54">
        <f>SUBTOTAL(9,D82:D83)</f>
        <v>6000.38</v>
      </c>
      <c r="E81" s="55">
        <f t="shared" si="2"/>
        <v>15.00095</v>
      </c>
      <c r="F81" s="55">
        <f t="shared" si="3"/>
        <v>0.63496084656084661</v>
      </c>
    </row>
    <row r="82" spans="1:6" x14ac:dyDescent="0.25">
      <c r="A82" s="36" t="s">
        <v>146</v>
      </c>
      <c r="B82" s="37">
        <v>0</v>
      </c>
      <c r="C82" s="37"/>
      <c r="D82" s="37">
        <v>2050.38</v>
      </c>
      <c r="E82" s="38" t="str">
        <f t="shared" si="2"/>
        <v>-</v>
      </c>
      <c r="F82" s="38" t="str">
        <f t="shared" si="3"/>
        <v>-</v>
      </c>
    </row>
    <row r="83" spans="1:6" x14ac:dyDescent="0.25">
      <c r="A83" s="36" t="s">
        <v>147</v>
      </c>
      <c r="B83" s="37">
        <v>400</v>
      </c>
      <c r="C83" s="37"/>
      <c r="D83" s="37">
        <v>3950</v>
      </c>
      <c r="E83" s="38">
        <f t="shared" si="2"/>
        <v>9.875</v>
      </c>
      <c r="F83" s="38" t="str">
        <f t="shared" si="3"/>
        <v>-</v>
      </c>
    </row>
    <row r="84" spans="1:6" x14ac:dyDescent="0.25">
      <c r="A84" s="53" t="s">
        <v>149</v>
      </c>
      <c r="B84" s="54">
        <f>SUBTOTAL(9,B85:B100)</f>
        <v>24211.590000000004</v>
      </c>
      <c r="C84" s="54">
        <v>65642.22</v>
      </c>
      <c r="D84" s="54">
        <f>SUBTOTAL(9,D85:D100)</f>
        <v>26163.249999999996</v>
      </c>
      <c r="E84" s="55">
        <f t="shared" si="2"/>
        <v>1.0806085019612506</v>
      </c>
      <c r="F84" s="55">
        <f t="shared" si="3"/>
        <v>0.39857350954918946</v>
      </c>
    </row>
    <row r="85" spans="1:6" x14ac:dyDescent="0.25">
      <c r="A85" s="36" t="s">
        <v>150</v>
      </c>
      <c r="B85" s="37">
        <v>181.2</v>
      </c>
      <c r="C85" s="37"/>
      <c r="D85" s="37">
        <v>638.64</v>
      </c>
      <c r="E85" s="38">
        <f t="shared" si="2"/>
        <v>3.5245033112582784</v>
      </c>
      <c r="F85" s="38" t="str">
        <f t="shared" si="3"/>
        <v>-</v>
      </c>
    </row>
    <row r="86" spans="1:6" x14ac:dyDescent="0.25">
      <c r="A86" s="36" t="s">
        <v>151</v>
      </c>
      <c r="B86" s="37">
        <v>0</v>
      </c>
      <c r="C86" s="37"/>
      <c r="D86" s="37">
        <v>92.69</v>
      </c>
      <c r="E86" s="38" t="str">
        <f t="shared" si="2"/>
        <v>-</v>
      </c>
      <c r="F86" s="38" t="str">
        <f t="shared" si="3"/>
        <v>-</v>
      </c>
    </row>
    <row r="87" spans="1:6" x14ac:dyDescent="0.25">
      <c r="A87" s="36" t="s">
        <v>152</v>
      </c>
      <c r="B87" s="37">
        <v>381.25</v>
      </c>
      <c r="C87" s="37"/>
      <c r="D87" s="37">
        <v>0</v>
      </c>
      <c r="E87" s="38">
        <f t="shared" si="2"/>
        <v>0</v>
      </c>
      <c r="F87" s="38" t="str">
        <f t="shared" si="3"/>
        <v>-</v>
      </c>
    </row>
    <row r="88" spans="1:6" x14ac:dyDescent="0.25">
      <c r="A88" s="36" t="s">
        <v>153</v>
      </c>
      <c r="B88" s="37">
        <v>0</v>
      </c>
      <c r="C88" s="37"/>
      <c r="D88" s="37">
        <v>0</v>
      </c>
      <c r="E88" s="38" t="str">
        <f t="shared" si="2"/>
        <v>-</v>
      </c>
      <c r="F88" s="38" t="str">
        <f t="shared" si="3"/>
        <v>-</v>
      </c>
    </row>
    <row r="89" spans="1:6" x14ac:dyDescent="0.25">
      <c r="A89" s="36" t="s">
        <v>154</v>
      </c>
      <c r="B89" s="37">
        <v>139.08000000000001</v>
      </c>
      <c r="C89" s="37"/>
      <c r="D89" s="37">
        <v>227.27</v>
      </c>
      <c r="E89" s="38">
        <f t="shared" si="2"/>
        <v>1.6340954846131721</v>
      </c>
      <c r="F89" s="38" t="str">
        <f t="shared" si="3"/>
        <v>-</v>
      </c>
    </row>
    <row r="90" spans="1:6" x14ac:dyDescent="0.25">
      <c r="A90" s="36" t="s">
        <v>155</v>
      </c>
      <c r="B90" s="37">
        <v>13408.03</v>
      </c>
      <c r="C90" s="37"/>
      <c r="D90" s="37">
        <v>16462.57</v>
      </c>
      <c r="E90" s="38">
        <f t="shared" si="2"/>
        <v>1.2278142277426287</v>
      </c>
      <c r="F90" s="38" t="str">
        <f t="shared" si="3"/>
        <v>-</v>
      </c>
    </row>
    <row r="91" spans="1:6" x14ac:dyDescent="0.25">
      <c r="A91" s="36" t="s">
        <v>156</v>
      </c>
      <c r="B91" s="37">
        <v>0</v>
      </c>
      <c r="C91" s="37"/>
      <c r="D91" s="37">
        <v>0</v>
      </c>
      <c r="E91" s="38" t="str">
        <f t="shared" si="2"/>
        <v>-</v>
      </c>
      <c r="F91" s="38" t="str">
        <f t="shared" si="3"/>
        <v>-</v>
      </c>
    </row>
    <row r="92" spans="1:6" x14ac:dyDescent="0.25">
      <c r="A92" s="36" t="s">
        <v>158</v>
      </c>
      <c r="B92" s="37">
        <v>166.9</v>
      </c>
      <c r="C92" s="37"/>
      <c r="D92" s="37">
        <v>0</v>
      </c>
      <c r="E92" s="38">
        <f t="shared" si="2"/>
        <v>0</v>
      </c>
      <c r="F92" s="38" t="str">
        <f t="shared" si="3"/>
        <v>-</v>
      </c>
    </row>
    <row r="93" spans="1:6" x14ac:dyDescent="0.25">
      <c r="A93" s="36" t="s">
        <v>160</v>
      </c>
      <c r="B93" s="37">
        <v>85.09</v>
      </c>
      <c r="C93" s="37"/>
      <c r="D93" s="37">
        <v>15.6</v>
      </c>
      <c r="E93" s="38">
        <f t="shared" ref="E93:E124" si="4">IF(B93&lt;&gt;0,D93/B93,"-")</f>
        <v>0.1833352920437184</v>
      </c>
      <c r="F93" s="38" t="str">
        <f t="shared" ref="F93:F124" si="5">IF(C93&lt;&gt;0,D93/C93,"-")</f>
        <v>-</v>
      </c>
    </row>
    <row r="94" spans="1:6" x14ac:dyDescent="0.25">
      <c r="A94" s="36" t="s">
        <v>162</v>
      </c>
      <c r="B94" s="37">
        <v>1195</v>
      </c>
      <c r="C94" s="37"/>
      <c r="D94" s="37">
        <v>156.25</v>
      </c>
      <c r="E94" s="38">
        <f t="shared" si="4"/>
        <v>0.1307531380753138</v>
      </c>
      <c r="F94" s="38" t="str">
        <f t="shared" si="5"/>
        <v>-</v>
      </c>
    </row>
    <row r="95" spans="1:6" x14ac:dyDescent="0.25">
      <c r="A95" s="36" t="s">
        <v>204</v>
      </c>
      <c r="B95" s="37">
        <v>53.78</v>
      </c>
      <c r="C95" s="37"/>
      <c r="D95" s="37">
        <v>625</v>
      </c>
      <c r="E95" s="38">
        <f t="shared" si="4"/>
        <v>11.621420602454444</v>
      </c>
      <c r="F95" s="38" t="str">
        <f t="shared" si="5"/>
        <v>-</v>
      </c>
    </row>
    <row r="96" spans="1:6" x14ac:dyDescent="0.25">
      <c r="A96" s="36" t="s">
        <v>165</v>
      </c>
      <c r="B96" s="37">
        <v>4819.3100000000004</v>
      </c>
      <c r="C96" s="37"/>
      <c r="D96" s="37">
        <v>2907.83</v>
      </c>
      <c r="E96" s="38">
        <f t="shared" si="4"/>
        <v>0.60337060699560718</v>
      </c>
      <c r="F96" s="38" t="str">
        <f t="shared" si="5"/>
        <v>-</v>
      </c>
    </row>
    <row r="97" spans="1:6" x14ac:dyDescent="0.25">
      <c r="A97" s="36" t="s">
        <v>167</v>
      </c>
      <c r="B97" s="37">
        <v>2249.54</v>
      </c>
      <c r="C97" s="37"/>
      <c r="D97" s="37">
        <v>3803.35</v>
      </c>
      <c r="E97" s="38">
        <f t="shared" si="4"/>
        <v>1.6907234367915218</v>
      </c>
      <c r="F97" s="38" t="str">
        <f t="shared" si="5"/>
        <v>-</v>
      </c>
    </row>
    <row r="98" spans="1:6" x14ac:dyDescent="0.25">
      <c r="A98" s="36" t="s">
        <v>170</v>
      </c>
      <c r="B98" s="37">
        <v>0</v>
      </c>
      <c r="C98" s="37"/>
      <c r="D98" s="37">
        <v>70.36</v>
      </c>
      <c r="E98" s="38" t="str">
        <f t="shared" si="4"/>
        <v>-</v>
      </c>
      <c r="F98" s="38" t="str">
        <f t="shared" si="5"/>
        <v>-</v>
      </c>
    </row>
    <row r="99" spans="1:6" x14ac:dyDescent="0.25">
      <c r="A99" s="36" t="s">
        <v>185</v>
      </c>
      <c r="B99" s="37">
        <v>1484.83</v>
      </c>
      <c r="C99" s="37"/>
      <c r="D99" s="37">
        <v>963.69</v>
      </c>
      <c r="E99" s="38">
        <f t="shared" si="4"/>
        <v>0.64902379396968013</v>
      </c>
      <c r="F99" s="38" t="str">
        <f t="shared" si="5"/>
        <v>-</v>
      </c>
    </row>
    <row r="100" spans="1:6" x14ac:dyDescent="0.25">
      <c r="A100" s="36" t="s">
        <v>173</v>
      </c>
      <c r="B100" s="37">
        <v>47.58</v>
      </c>
      <c r="C100" s="37"/>
      <c r="D100" s="37">
        <v>200</v>
      </c>
      <c r="E100" s="38">
        <f t="shared" si="4"/>
        <v>4.2034468263976459</v>
      </c>
      <c r="F100" s="38" t="str">
        <f t="shared" si="5"/>
        <v>-</v>
      </c>
    </row>
    <row r="101" spans="1:6" x14ac:dyDescent="0.25">
      <c r="A101" s="53" t="s">
        <v>174</v>
      </c>
      <c r="B101" s="54">
        <f>SUBTOTAL(9,B102:B102)</f>
        <v>78.58</v>
      </c>
      <c r="C101" s="54">
        <v>500</v>
      </c>
      <c r="D101" s="54">
        <f>SUBTOTAL(9,D102:D102)</f>
        <v>636.95000000000005</v>
      </c>
      <c r="E101" s="55">
        <f t="shared" si="4"/>
        <v>8.1057520997709354</v>
      </c>
      <c r="F101" s="55">
        <f t="shared" si="5"/>
        <v>1.2739</v>
      </c>
    </row>
    <row r="102" spans="1:6" x14ac:dyDescent="0.25">
      <c r="A102" s="36" t="s">
        <v>175</v>
      </c>
      <c r="B102" s="37">
        <v>78.58</v>
      </c>
      <c r="C102" s="37"/>
      <c r="D102" s="37">
        <v>636.95000000000005</v>
      </c>
      <c r="E102" s="38">
        <f t="shared" si="4"/>
        <v>8.1057520997709354</v>
      </c>
      <c r="F102" s="38" t="str">
        <f t="shared" si="5"/>
        <v>-</v>
      </c>
    </row>
    <row r="103" spans="1:6" x14ac:dyDescent="0.25">
      <c r="A103" s="53" t="s">
        <v>186</v>
      </c>
      <c r="B103" s="54">
        <f>SUBTOTAL(9,B104:B104)</f>
        <v>0</v>
      </c>
      <c r="C103" s="54">
        <v>2500</v>
      </c>
      <c r="D103" s="54">
        <f>SUBTOTAL(9,D104:D104)</f>
        <v>1874.95</v>
      </c>
      <c r="E103" s="55" t="str">
        <f t="shared" si="4"/>
        <v>-</v>
      </c>
      <c r="F103" s="55">
        <f t="shared" si="5"/>
        <v>0.74997999999999998</v>
      </c>
    </row>
    <row r="104" spans="1:6" x14ac:dyDescent="0.25">
      <c r="A104" s="36" t="s">
        <v>187</v>
      </c>
      <c r="B104" s="37">
        <v>0</v>
      </c>
      <c r="C104" s="37"/>
      <c r="D104" s="37">
        <v>1874.95</v>
      </c>
      <c r="E104" s="38" t="str">
        <f t="shared" si="4"/>
        <v>-</v>
      </c>
      <c r="F104" s="38" t="str">
        <f t="shared" si="5"/>
        <v>-</v>
      </c>
    </row>
    <row r="105" spans="1:6" x14ac:dyDescent="0.25">
      <c r="A105" s="53" t="s">
        <v>177</v>
      </c>
      <c r="B105" s="54">
        <f>SUBTOTAL(9,B106:B108)</f>
        <v>0</v>
      </c>
      <c r="C105" s="54">
        <v>9665</v>
      </c>
      <c r="D105" s="54">
        <f>SUBTOTAL(9,D106:D108)</f>
        <v>3704.33</v>
      </c>
      <c r="E105" s="55" t="str">
        <f t="shared" si="4"/>
        <v>-</v>
      </c>
      <c r="F105" s="55">
        <f t="shared" si="5"/>
        <v>0.38327263321262284</v>
      </c>
    </row>
    <row r="106" spans="1:6" x14ac:dyDescent="0.25">
      <c r="A106" s="36" t="s">
        <v>182</v>
      </c>
      <c r="B106" s="37">
        <v>0</v>
      </c>
      <c r="C106" s="37"/>
      <c r="D106" s="37">
        <v>759.33</v>
      </c>
      <c r="E106" s="38" t="str">
        <f t="shared" si="4"/>
        <v>-</v>
      </c>
      <c r="F106" s="38" t="str">
        <f t="shared" si="5"/>
        <v>-</v>
      </c>
    </row>
    <row r="107" spans="1:6" x14ac:dyDescent="0.25">
      <c r="A107" s="36" t="s">
        <v>178</v>
      </c>
      <c r="B107" s="37">
        <v>0</v>
      </c>
      <c r="C107" s="37"/>
      <c r="D107" s="37">
        <v>0</v>
      </c>
      <c r="E107" s="38" t="str">
        <f t="shared" si="4"/>
        <v>-</v>
      </c>
      <c r="F107" s="38" t="str">
        <f t="shared" si="5"/>
        <v>-</v>
      </c>
    </row>
    <row r="108" spans="1:6" x14ac:dyDescent="0.25">
      <c r="A108" s="36" t="s">
        <v>188</v>
      </c>
      <c r="B108" s="37">
        <v>0</v>
      </c>
      <c r="C108" s="37"/>
      <c r="D108" s="37">
        <v>2945</v>
      </c>
      <c r="E108" s="38" t="str">
        <f t="shared" si="4"/>
        <v>-</v>
      </c>
      <c r="F108" s="38" t="str">
        <f t="shared" si="5"/>
        <v>-</v>
      </c>
    </row>
    <row r="109" spans="1:6" x14ac:dyDescent="0.25">
      <c r="A109" s="50" t="s">
        <v>189</v>
      </c>
      <c r="B109" s="51">
        <f>SUBTOTAL(9,B111:B137)</f>
        <v>17070.43</v>
      </c>
      <c r="C109" s="51">
        <f>SUM(C110,C114,C129,C131)</f>
        <v>131033.89</v>
      </c>
      <c r="D109" s="51">
        <f>SUBTOTAL(9,D111:D137)</f>
        <v>48782.130000000005</v>
      </c>
      <c r="E109" s="52">
        <f t="shared" si="4"/>
        <v>2.8576977850001439</v>
      </c>
      <c r="F109" s="52">
        <f t="shared" si="5"/>
        <v>0.37228636042171992</v>
      </c>
    </row>
    <row r="110" spans="1:6" x14ac:dyDescent="0.25">
      <c r="A110" s="53" t="s">
        <v>145</v>
      </c>
      <c r="B110" s="54">
        <f>SUBTOTAL(9,B111:B113)</f>
        <v>0</v>
      </c>
      <c r="C110" s="54">
        <v>5235</v>
      </c>
      <c r="D110" s="54">
        <f>SUBTOTAL(9,D111:D113)</f>
        <v>400</v>
      </c>
      <c r="E110" s="55" t="str">
        <f t="shared" si="4"/>
        <v>-</v>
      </c>
      <c r="F110" s="55">
        <f t="shared" si="5"/>
        <v>7.6408787010506213E-2</v>
      </c>
    </row>
    <row r="111" spans="1:6" x14ac:dyDescent="0.25">
      <c r="A111" s="36" t="s">
        <v>146</v>
      </c>
      <c r="B111" s="37">
        <v>0</v>
      </c>
      <c r="C111" s="37"/>
      <c r="D111" s="37">
        <v>0</v>
      </c>
      <c r="E111" s="38" t="str">
        <f t="shared" si="4"/>
        <v>-</v>
      </c>
      <c r="F111" s="38" t="str">
        <f t="shared" si="5"/>
        <v>-</v>
      </c>
    </row>
    <row r="112" spans="1:6" x14ac:dyDescent="0.25">
      <c r="A112" s="36" t="s">
        <v>147</v>
      </c>
      <c r="B112" s="37">
        <v>0</v>
      </c>
      <c r="C112" s="37"/>
      <c r="D112" s="37">
        <v>400</v>
      </c>
      <c r="E112" s="38" t="str">
        <f t="shared" si="4"/>
        <v>-</v>
      </c>
      <c r="F112" s="38" t="str">
        <f t="shared" si="5"/>
        <v>-</v>
      </c>
    </row>
    <row r="113" spans="1:6" x14ac:dyDescent="0.25">
      <c r="A113" s="36" t="s">
        <v>148</v>
      </c>
      <c r="B113" s="37">
        <v>0</v>
      </c>
      <c r="C113" s="37"/>
      <c r="D113" s="37">
        <v>0</v>
      </c>
      <c r="E113" s="38" t="str">
        <f t="shared" si="4"/>
        <v>-</v>
      </c>
      <c r="F113" s="38" t="str">
        <f t="shared" si="5"/>
        <v>-</v>
      </c>
    </row>
    <row r="114" spans="1:6" x14ac:dyDescent="0.25">
      <c r="A114" s="53" t="s">
        <v>149</v>
      </c>
      <c r="B114" s="54">
        <f>SUBTOTAL(9,B115:B128)</f>
        <v>10102.9</v>
      </c>
      <c r="C114" s="54">
        <v>96923.89</v>
      </c>
      <c r="D114" s="54">
        <f>SUBTOTAL(9,D115:D128)</f>
        <v>41359.120000000003</v>
      </c>
      <c r="E114" s="55">
        <f t="shared" si="4"/>
        <v>4.0937869324649361</v>
      </c>
      <c r="F114" s="55">
        <f t="shared" si="5"/>
        <v>0.42671749967938766</v>
      </c>
    </row>
    <row r="115" spans="1:6" x14ac:dyDescent="0.25">
      <c r="A115" s="36" t="s">
        <v>150</v>
      </c>
      <c r="B115" s="37">
        <v>0</v>
      </c>
      <c r="C115" s="37"/>
      <c r="D115" s="37">
        <v>64.33</v>
      </c>
      <c r="E115" s="38" t="str">
        <f t="shared" si="4"/>
        <v>-</v>
      </c>
      <c r="F115" s="38" t="str">
        <f t="shared" si="5"/>
        <v>-</v>
      </c>
    </row>
    <row r="116" spans="1:6" x14ac:dyDescent="0.25">
      <c r="A116" s="36" t="s">
        <v>153</v>
      </c>
      <c r="B116" s="37">
        <v>0</v>
      </c>
      <c r="C116" s="37"/>
      <c r="D116" s="37">
        <v>0</v>
      </c>
      <c r="E116" s="38" t="str">
        <f t="shared" si="4"/>
        <v>-</v>
      </c>
      <c r="F116" s="38" t="str">
        <f t="shared" si="5"/>
        <v>-</v>
      </c>
    </row>
    <row r="117" spans="1:6" x14ac:dyDescent="0.25">
      <c r="A117" s="36" t="s">
        <v>154</v>
      </c>
      <c r="B117" s="37">
        <v>0</v>
      </c>
      <c r="C117" s="37"/>
      <c r="D117" s="37">
        <v>2890</v>
      </c>
      <c r="E117" s="38" t="str">
        <f t="shared" si="4"/>
        <v>-</v>
      </c>
      <c r="F117" s="38" t="str">
        <f t="shared" si="5"/>
        <v>-</v>
      </c>
    </row>
    <row r="118" spans="1:6" x14ac:dyDescent="0.25">
      <c r="A118" s="36" t="s">
        <v>155</v>
      </c>
      <c r="B118" s="37">
        <v>0</v>
      </c>
      <c r="C118" s="37"/>
      <c r="D118" s="37">
        <v>7473.89</v>
      </c>
      <c r="E118" s="38" t="str">
        <f t="shared" si="4"/>
        <v>-</v>
      </c>
      <c r="F118" s="38" t="str">
        <f t="shared" si="5"/>
        <v>-</v>
      </c>
    </row>
    <row r="119" spans="1:6" x14ac:dyDescent="0.25">
      <c r="A119" s="36" t="s">
        <v>158</v>
      </c>
      <c r="B119" s="37">
        <v>513.72</v>
      </c>
      <c r="C119" s="37"/>
      <c r="D119" s="37">
        <v>0</v>
      </c>
      <c r="E119" s="38">
        <f t="shared" si="4"/>
        <v>0</v>
      </c>
      <c r="F119" s="38" t="str">
        <f t="shared" si="5"/>
        <v>-</v>
      </c>
    </row>
    <row r="120" spans="1:6" x14ac:dyDescent="0.25">
      <c r="A120" s="36" t="s">
        <v>159</v>
      </c>
      <c r="B120" s="37">
        <v>0</v>
      </c>
      <c r="C120" s="37"/>
      <c r="D120" s="37">
        <v>0</v>
      </c>
      <c r="E120" s="38" t="str">
        <f t="shared" si="4"/>
        <v>-</v>
      </c>
      <c r="F120" s="38" t="str">
        <f t="shared" si="5"/>
        <v>-</v>
      </c>
    </row>
    <row r="121" spans="1:6" x14ac:dyDescent="0.25">
      <c r="A121" s="36" t="s">
        <v>160</v>
      </c>
      <c r="B121" s="37">
        <v>86.95</v>
      </c>
      <c r="C121" s="37"/>
      <c r="D121" s="37">
        <v>0</v>
      </c>
      <c r="E121" s="38">
        <f t="shared" si="4"/>
        <v>0</v>
      </c>
      <c r="F121" s="38" t="str">
        <f t="shared" si="5"/>
        <v>-</v>
      </c>
    </row>
    <row r="122" spans="1:6" x14ac:dyDescent="0.25">
      <c r="A122" s="36" t="s">
        <v>161</v>
      </c>
      <c r="B122" s="37">
        <v>0</v>
      </c>
      <c r="C122" s="37"/>
      <c r="D122" s="37">
        <v>0</v>
      </c>
      <c r="E122" s="38" t="str">
        <f t="shared" si="4"/>
        <v>-</v>
      </c>
      <c r="F122" s="38" t="str">
        <f t="shared" si="5"/>
        <v>-</v>
      </c>
    </row>
    <row r="123" spans="1:6" x14ac:dyDescent="0.25">
      <c r="A123" s="36" t="s">
        <v>162</v>
      </c>
      <c r="B123" s="37">
        <v>500</v>
      </c>
      <c r="C123" s="37"/>
      <c r="D123" s="37">
        <v>0</v>
      </c>
      <c r="E123" s="38">
        <f t="shared" si="4"/>
        <v>0</v>
      </c>
      <c r="F123" s="38" t="str">
        <f t="shared" si="5"/>
        <v>-</v>
      </c>
    </row>
    <row r="124" spans="1:6" x14ac:dyDescent="0.25">
      <c r="A124" s="36" t="s">
        <v>164</v>
      </c>
      <c r="B124" s="37">
        <v>0</v>
      </c>
      <c r="C124" s="37"/>
      <c r="D124" s="37">
        <v>406.25</v>
      </c>
      <c r="E124" s="38" t="str">
        <f t="shared" si="4"/>
        <v>-</v>
      </c>
      <c r="F124" s="38" t="str">
        <f t="shared" si="5"/>
        <v>-</v>
      </c>
    </row>
    <row r="125" spans="1:6" x14ac:dyDescent="0.25">
      <c r="A125" s="36" t="s">
        <v>190</v>
      </c>
      <c r="B125" s="37">
        <v>0</v>
      </c>
      <c r="C125" s="37"/>
      <c r="D125" s="37">
        <v>0</v>
      </c>
      <c r="E125" s="38" t="str">
        <f t="shared" ref="E125:E146" si="6">IF(B125&lt;&gt;0,D125/B125,"-")</f>
        <v>-</v>
      </c>
      <c r="F125" s="38" t="str">
        <f t="shared" ref="E125:F148" si="7">IF(C125&lt;&gt;0,D125/C125,"-")</f>
        <v>-</v>
      </c>
    </row>
    <row r="126" spans="1:6" x14ac:dyDescent="0.25">
      <c r="A126" s="36" t="s">
        <v>165</v>
      </c>
      <c r="B126" s="37">
        <v>9002.23</v>
      </c>
      <c r="C126" s="37"/>
      <c r="D126" s="37">
        <v>22646.94</v>
      </c>
      <c r="E126" s="38">
        <f t="shared" si="6"/>
        <v>2.5157033312856925</v>
      </c>
      <c r="F126" s="38" t="str">
        <f t="shared" si="7"/>
        <v>-</v>
      </c>
    </row>
    <row r="127" spans="1:6" x14ac:dyDescent="0.25">
      <c r="A127" s="36" t="s">
        <v>167</v>
      </c>
      <c r="B127" s="37">
        <v>0</v>
      </c>
      <c r="C127" s="37"/>
      <c r="D127" s="37">
        <v>5985.61</v>
      </c>
      <c r="E127" s="38" t="str">
        <f t="shared" si="6"/>
        <v>-</v>
      </c>
      <c r="F127" s="38" t="str">
        <f t="shared" si="7"/>
        <v>-</v>
      </c>
    </row>
    <row r="128" spans="1:6" x14ac:dyDescent="0.25">
      <c r="A128" s="36" t="s">
        <v>185</v>
      </c>
      <c r="B128" s="37">
        <v>0</v>
      </c>
      <c r="C128" s="37"/>
      <c r="D128" s="37">
        <v>1892.1</v>
      </c>
      <c r="E128" s="38" t="str">
        <f t="shared" si="6"/>
        <v>-</v>
      </c>
      <c r="F128" s="38" t="str">
        <f t="shared" si="7"/>
        <v>-</v>
      </c>
    </row>
    <row r="129" spans="1:6" x14ac:dyDescent="0.25">
      <c r="A129" s="53" t="s">
        <v>174</v>
      </c>
      <c r="B129" s="54">
        <f>SUBTOTAL(9,B130:B130)</f>
        <v>466.01</v>
      </c>
      <c r="C129" s="54">
        <v>1000</v>
      </c>
      <c r="D129" s="54">
        <f>SUBTOTAL(9,D130:D130)</f>
        <v>25.91</v>
      </c>
      <c r="E129" s="55">
        <f t="shared" si="6"/>
        <v>5.5599665243235126E-2</v>
      </c>
      <c r="F129" s="55">
        <f t="shared" si="7"/>
        <v>2.5909999999999999E-2</v>
      </c>
    </row>
    <row r="130" spans="1:6" x14ac:dyDescent="0.25">
      <c r="A130" s="36" t="s">
        <v>175</v>
      </c>
      <c r="B130" s="37">
        <v>466.01</v>
      </c>
      <c r="C130" s="37"/>
      <c r="D130" s="37">
        <v>25.91</v>
      </c>
      <c r="E130" s="38">
        <f t="shared" si="6"/>
        <v>5.5599665243235126E-2</v>
      </c>
      <c r="F130" s="38" t="str">
        <f t="shared" si="7"/>
        <v>-</v>
      </c>
    </row>
    <row r="131" spans="1:6" x14ac:dyDescent="0.25">
      <c r="A131" s="53" t="s">
        <v>177</v>
      </c>
      <c r="B131" s="54">
        <f>SUBTOTAL(9,B132:B137)</f>
        <v>6501.52</v>
      </c>
      <c r="C131" s="54">
        <v>27875</v>
      </c>
      <c r="D131" s="54">
        <f>SUBTOTAL(9,D132:D137)</f>
        <v>6997.1</v>
      </c>
      <c r="E131" s="55">
        <f t="shared" si="6"/>
        <v>1.0762252519410844</v>
      </c>
      <c r="F131" s="55">
        <f t="shared" si="7"/>
        <v>0.25101704035874439</v>
      </c>
    </row>
    <row r="132" spans="1:6" x14ac:dyDescent="0.25">
      <c r="A132" s="36" t="s">
        <v>178</v>
      </c>
      <c r="B132" s="37">
        <v>1145</v>
      </c>
      <c r="C132" s="37"/>
      <c r="D132" s="37">
        <v>6993.75</v>
      </c>
      <c r="E132" s="38">
        <f t="shared" si="6"/>
        <v>6.1080786026200871</v>
      </c>
      <c r="F132" s="38" t="str">
        <f t="shared" si="7"/>
        <v>-</v>
      </c>
    </row>
    <row r="133" spans="1:6" x14ac:dyDescent="0.25">
      <c r="A133" s="36" t="s">
        <v>203</v>
      </c>
      <c r="B133" s="37">
        <v>3600</v>
      </c>
      <c r="C133" s="37"/>
      <c r="D133" s="37"/>
      <c r="E133" s="38"/>
      <c r="F133" s="38"/>
    </row>
    <row r="134" spans="1:6" x14ac:dyDescent="0.25">
      <c r="A134" s="36" t="s">
        <v>191</v>
      </c>
      <c r="B134" s="37">
        <v>1756.52</v>
      </c>
      <c r="C134" s="37"/>
      <c r="D134" s="37">
        <v>0</v>
      </c>
      <c r="E134" s="38">
        <f t="shared" si="6"/>
        <v>0</v>
      </c>
      <c r="F134" s="38" t="str">
        <f t="shared" si="7"/>
        <v>-</v>
      </c>
    </row>
    <row r="135" spans="1:6" x14ac:dyDescent="0.25">
      <c r="A135" s="36" t="s">
        <v>179</v>
      </c>
      <c r="B135" s="37">
        <v>0</v>
      </c>
      <c r="C135" s="37"/>
      <c r="D135" s="37">
        <v>0</v>
      </c>
      <c r="E135" s="38" t="str">
        <f t="shared" si="6"/>
        <v>-</v>
      </c>
      <c r="F135" s="38" t="str">
        <f t="shared" si="7"/>
        <v>-</v>
      </c>
    </row>
    <row r="136" spans="1:6" x14ac:dyDescent="0.25">
      <c r="A136" s="36" t="s">
        <v>180</v>
      </c>
      <c r="B136" s="37">
        <v>0</v>
      </c>
      <c r="C136" s="37"/>
      <c r="D136" s="37">
        <v>3.35</v>
      </c>
      <c r="E136" s="38" t="str">
        <f t="shared" si="6"/>
        <v>-</v>
      </c>
      <c r="F136" s="38" t="str">
        <f t="shared" si="7"/>
        <v>-</v>
      </c>
    </row>
    <row r="137" spans="1:6" x14ac:dyDescent="0.25">
      <c r="A137" s="36" t="s">
        <v>188</v>
      </c>
      <c r="B137" s="37">
        <v>0</v>
      </c>
      <c r="C137" s="37"/>
      <c r="D137" s="37">
        <v>0</v>
      </c>
      <c r="E137" s="38" t="str">
        <f t="shared" si="6"/>
        <v>-</v>
      </c>
      <c r="F137" s="38" t="str">
        <f t="shared" si="7"/>
        <v>-</v>
      </c>
    </row>
    <row r="138" spans="1:6" x14ac:dyDescent="0.25">
      <c r="A138" s="50" t="s">
        <v>192</v>
      </c>
      <c r="B138" s="51">
        <f>SUM(B139,B142)</f>
        <v>15542.78</v>
      </c>
      <c r="C138" s="51">
        <f>SUM(C139,C142)</f>
        <v>32180.89</v>
      </c>
      <c r="D138" s="51">
        <f>SUBTOTAL(9,D140:D146)</f>
        <v>31026.770000000004</v>
      </c>
      <c r="E138" s="52">
        <f t="shared" si="6"/>
        <v>1.9962175363738019</v>
      </c>
      <c r="F138" s="52">
        <f t="shared" si="7"/>
        <v>0.96413647975553207</v>
      </c>
    </row>
    <row r="139" spans="1:6" x14ac:dyDescent="0.25">
      <c r="A139" s="53" t="s">
        <v>145</v>
      </c>
      <c r="B139" s="54">
        <f>SUBTOTAL(9,B140:B141)</f>
        <v>12196.68</v>
      </c>
      <c r="C139" s="54">
        <v>25794.89</v>
      </c>
      <c r="D139" s="54">
        <f>SUBTOTAL(9,D140:D141)</f>
        <v>25478.030000000002</v>
      </c>
      <c r="E139" s="55">
        <f t="shared" si="6"/>
        <v>2.0889315781015818</v>
      </c>
      <c r="F139" s="55">
        <f t="shared" si="7"/>
        <v>0.98771617169137005</v>
      </c>
    </row>
    <row r="140" spans="1:6" x14ac:dyDescent="0.25">
      <c r="A140" s="36" t="s">
        <v>146</v>
      </c>
      <c r="B140" s="37">
        <v>12196.68</v>
      </c>
      <c r="C140" s="37"/>
      <c r="D140" s="37">
        <v>22114.81</v>
      </c>
      <c r="E140" s="38">
        <f t="shared" si="6"/>
        <v>1.8131827677695898</v>
      </c>
      <c r="F140" s="38" t="str">
        <f t="shared" si="7"/>
        <v>-</v>
      </c>
    </row>
    <row r="141" spans="1:6" x14ac:dyDescent="0.25">
      <c r="A141" s="36" t="s">
        <v>148</v>
      </c>
      <c r="B141" s="37">
        <v>0</v>
      </c>
      <c r="C141" s="37"/>
      <c r="D141" s="37">
        <v>3363.22</v>
      </c>
      <c r="E141" s="38" t="str">
        <f t="shared" si="6"/>
        <v>-</v>
      </c>
      <c r="F141" s="38" t="str">
        <f t="shared" si="7"/>
        <v>-</v>
      </c>
    </row>
    <row r="142" spans="1:6" x14ac:dyDescent="0.25">
      <c r="A142" s="53" t="s">
        <v>149</v>
      </c>
      <c r="B142" s="54">
        <f>SUM(B143:B147)</f>
        <v>3346.1</v>
      </c>
      <c r="C142" s="54">
        <v>6386</v>
      </c>
      <c r="D142" s="54">
        <f>SUBTOTAL(9,D143:D146)</f>
        <v>5548.74</v>
      </c>
      <c r="E142" s="55">
        <f t="shared" si="6"/>
        <v>1.6582708227488718</v>
      </c>
      <c r="F142" s="55">
        <f t="shared" si="7"/>
        <v>0.86889132477294073</v>
      </c>
    </row>
    <row r="143" spans="1:6" x14ac:dyDescent="0.25">
      <c r="A143" s="36" t="s">
        <v>151</v>
      </c>
      <c r="B143" s="37">
        <v>1146.0999999999999</v>
      </c>
      <c r="C143" s="37"/>
      <c r="D143" s="37">
        <v>1092.74</v>
      </c>
      <c r="E143" s="38">
        <f t="shared" si="6"/>
        <v>0.9534421080184976</v>
      </c>
      <c r="F143" s="38" t="str">
        <f t="shared" si="7"/>
        <v>-</v>
      </c>
    </row>
    <row r="144" spans="1:6" x14ac:dyDescent="0.25">
      <c r="A144" s="36" t="s">
        <v>155</v>
      </c>
      <c r="B144" s="37">
        <v>0</v>
      </c>
      <c r="C144" s="37"/>
      <c r="D144" s="37">
        <v>1556</v>
      </c>
      <c r="E144" s="38" t="str">
        <f t="shared" si="6"/>
        <v>-</v>
      </c>
      <c r="F144" s="38" t="str">
        <f t="shared" si="7"/>
        <v>-</v>
      </c>
    </row>
    <row r="145" spans="1:6" x14ac:dyDescent="0.25">
      <c r="A145" s="36" t="s">
        <v>165</v>
      </c>
      <c r="B145" s="37">
        <v>693.75</v>
      </c>
      <c r="C145" s="37"/>
      <c r="D145" s="37">
        <v>1700</v>
      </c>
      <c r="E145" s="38">
        <f t="shared" si="6"/>
        <v>2.4504504504504503</v>
      </c>
      <c r="F145" s="38" t="str">
        <f t="shared" si="7"/>
        <v>-</v>
      </c>
    </row>
    <row r="146" spans="1:6" x14ac:dyDescent="0.25">
      <c r="A146" s="36" t="s">
        <v>167</v>
      </c>
      <c r="B146" s="37">
        <v>1356.25</v>
      </c>
      <c r="C146" s="37"/>
      <c r="D146" s="37">
        <v>1200</v>
      </c>
      <c r="E146" s="38">
        <f t="shared" si="6"/>
        <v>0.88479262672811065</v>
      </c>
      <c r="F146" s="38" t="str">
        <f t="shared" si="7"/>
        <v>-</v>
      </c>
    </row>
    <row r="147" spans="1:6" x14ac:dyDescent="0.25">
      <c r="A147" s="36" t="s">
        <v>170</v>
      </c>
      <c r="B147" s="58">
        <v>150</v>
      </c>
      <c r="C147" s="58"/>
      <c r="D147" s="58"/>
      <c r="E147" s="59"/>
      <c r="F147" s="59"/>
    </row>
    <row r="148" spans="1:6" ht="20.100000000000001" customHeight="1" x14ac:dyDescent="0.25">
      <c r="A148" s="39" t="s">
        <v>56</v>
      </c>
      <c r="B148" s="40">
        <f>SUM(B27,B66,B80,B109,B138)</f>
        <v>3460032.38</v>
      </c>
      <c r="C148" s="40">
        <f>SUM(C27,C66,C80,C109,C138)</f>
        <v>3419316.1300000004</v>
      </c>
      <c r="D148" s="40">
        <f>IFERROR(SUBTOTAL(9,D29:D146),0)</f>
        <v>3266591.6600000011</v>
      </c>
      <c r="E148" s="41">
        <f t="shared" si="7"/>
        <v>0.98823240781347843</v>
      </c>
      <c r="F148" s="41">
        <f t="shared" si="7"/>
        <v>0.95533479087819839</v>
      </c>
    </row>
    <row r="149" spans="1:6" x14ac:dyDescent="0.25">
      <c r="E149" s="16"/>
      <c r="F149" s="16"/>
    </row>
  </sheetData>
  <mergeCells count="3">
    <mergeCell ref="A2:F2"/>
    <mergeCell ref="A1:F1"/>
    <mergeCell ref="A14:F14"/>
  </mergeCells>
  <pageMargins left="0.70866141732283505" right="0.70866141732283505" top="0.74803149606299202" bottom="0.74803149606299202" header="0.31496062992126" footer="0.31496062992126"/>
  <pageSetup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Racunovodstvo</dc:creator>
  <cp:lastModifiedBy>Racunovodstvo</cp:lastModifiedBy>
  <cp:lastPrinted>2026-03-12T14:02:48Z</cp:lastPrinted>
  <dcterms:created xsi:type="dcterms:W3CDTF">2026-03-05T21:14:36Z</dcterms:created>
  <dcterms:modified xsi:type="dcterms:W3CDTF">2026-07-30T12:26:48Z</dcterms:modified>
</cp:coreProperties>
</file>