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AMN-SERVER\Users\Mladenka\Documents\2026\IZVJEŠTAJ O IZVRŠENJU FIN.PLANA 2026\"/>
    </mc:Choice>
  </mc:AlternateContent>
  <xr:revisionPtr revIDLastSave="0" documentId="13_ncr:1_{4628B3E8-9A60-4724-AA5E-BB5F4C2EDD39}" xr6:coauthVersionLast="45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Sažetak!$A$8:$F$26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rashoda'!$A$7:$F$29</definedName>
    <definedName name="__S1A_G02_DS__X" localSheetId="2">'Račun financiranja'!#REF!</definedName>
    <definedName name="__S1A_G02_DS__X" localSheetId="1">'Račun prihoda i rashoda'!$A$8:$F$10</definedName>
    <definedName name="__S1A_G03_DS__X" localSheetId="2">'Račun financiranja'!#REF!</definedName>
    <definedName name="__S1A_G03_DS__X" localSheetId="1">'Račun prihoda i rashoda'!$A$9:$F$10</definedName>
    <definedName name="__S1A_Master_DS__X" localSheetId="2">'Račun financiranja'!#REF!</definedName>
    <definedName name="__S1A_Master_DS__X" localSheetId="1">'Račun prihoda i rashoda'!$A$10:$F$10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dio'!$A$6:$F$7</definedName>
    <definedName name="__S2A_Master_DS__X" localSheetId="3">'Posebni dio'!$A$7:$F$7</definedName>
    <definedName name="__S2A_Naslov_DS__" localSheetId="3">'Posebni dio'!$A$1:$F$5</definedName>
    <definedName name="S0A_RedoviSveuk" localSheetId="0">Sažetak!#REF!</definedName>
    <definedName name="S0A_Ver1" localSheetId="0">Sažetak!$A$8:$F$26</definedName>
    <definedName name="S1A_RedoviSveuk" localSheetId="2">'Račun financiranja'!$A$7:$F$7</definedName>
    <definedName name="S1A_RedoviSveuk" localSheetId="1">'Račun prihoda i rashoda'!$A$30:$F$30</definedName>
    <definedName name="S2A_RedoviSveuk" localSheetId="3">'Posebni dio'!$A$8:$F$8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3" i="5" l="1"/>
  <c r="E128" i="3"/>
  <c r="E95" i="3"/>
  <c r="D143" i="5"/>
  <c r="C143" i="5"/>
  <c r="C80" i="3"/>
  <c r="C36" i="3"/>
  <c r="C7" i="3"/>
  <c r="C18" i="5" l="1"/>
  <c r="C19" i="5"/>
  <c r="D22" i="5"/>
  <c r="D23" i="5"/>
  <c r="D24" i="5"/>
  <c r="D105" i="5"/>
  <c r="D110" i="5"/>
  <c r="D78" i="5"/>
  <c r="D26" i="5" l="1"/>
  <c r="D28" i="5"/>
  <c r="D27" i="5"/>
  <c r="D32" i="5"/>
  <c r="C133" i="5"/>
  <c r="C24" i="5" s="1"/>
  <c r="C25" i="5" s="1"/>
  <c r="C21" i="5"/>
  <c r="C64" i="5"/>
  <c r="C26" i="5"/>
  <c r="C27" i="5"/>
  <c r="C65" i="5"/>
  <c r="C22" i="5"/>
  <c r="C77" i="5"/>
  <c r="C23" i="5"/>
  <c r="C105" i="5"/>
  <c r="C95" i="3"/>
  <c r="C30" i="3" l="1"/>
  <c r="B21" i="5" l="1"/>
  <c r="B22" i="5"/>
  <c r="B24" i="5"/>
  <c r="E141" i="5" l="1"/>
  <c r="F141" i="5"/>
  <c r="F142" i="5" l="1"/>
  <c r="E142" i="5"/>
  <c r="F140" i="5"/>
  <c r="E140" i="5"/>
  <c r="F139" i="5"/>
  <c r="E139" i="5"/>
  <c r="F138" i="5"/>
  <c r="E138" i="5"/>
  <c r="D137" i="5"/>
  <c r="F137" i="5" s="1"/>
  <c r="B137" i="5"/>
  <c r="F136" i="5"/>
  <c r="E136" i="5"/>
  <c r="F135" i="5"/>
  <c r="E135" i="5"/>
  <c r="D134" i="5"/>
  <c r="F134" i="5" s="1"/>
  <c r="B134" i="5"/>
  <c r="E134" i="5" s="1"/>
  <c r="F132" i="5"/>
  <c r="E132" i="5"/>
  <c r="F131" i="5"/>
  <c r="E131" i="5"/>
  <c r="F130" i="5"/>
  <c r="E130" i="5"/>
  <c r="F129" i="5"/>
  <c r="E129" i="5"/>
  <c r="F128" i="5"/>
  <c r="E128" i="5"/>
  <c r="D127" i="5"/>
  <c r="F127" i="5" s="1"/>
  <c r="B127" i="5"/>
  <c r="F126" i="5"/>
  <c r="E126" i="5"/>
  <c r="D125" i="5"/>
  <c r="F125" i="5" s="1"/>
  <c r="B125" i="5"/>
  <c r="E125" i="5" s="1"/>
  <c r="F123" i="5"/>
  <c r="E123" i="5"/>
  <c r="F122" i="5"/>
  <c r="E122" i="5"/>
  <c r="F121" i="5"/>
  <c r="E121" i="5"/>
  <c r="F120" i="5"/>
  <c r="E120" i="5"/>
  <c r="F119" i="5"/>
  <c r="E119" i="5"/>
  <c r="F118" i="5"/>
  <c r="E118" i="5"/>
  <c r="F117" i="5"/>
  <c r="E117" i="5"/>
  <c r="F116" i="5"/>
  <c r="E116" i="5"/>
  <c r="F115" i="5"/>
  <c r="E115" i="5"/>
  <c r="F114" i="5"/>
  <c r="E114" i="5"/>
  <c r="F113" i="5"/>
  <c r="E113" i="5"/>
  <c r="F112" i="5"/>
  <c r="E112" i="5"/>
  <c r="F111" i="5"/>
  <c r="E111" i="5"/>
  <c r="F110" i="5"/>
  <c r="B110" i="5"/>
  <c r="E110" i="5" s="1"/>
  <c r="F109" i="5"/>
  <c r="E109" i="5"/>
  <c r="F108" i="5"/>
  <c r="E108" i="5"/>
  <c r="F107" i="5"/>
  <c r="E107" i="5"/>
  <c r="D106" i="5"/>
  <c r="F106" i="5" s="1"/>
  <c r="B106" i="5"/>
  <c r="E106" i="5" s="1"/>
  <c r="F104" i="5"/>
  <c r="E104" i="5"/>
  <c r="F103" i="5"/>
  <c r="E103" i="5"/>
  <c r="D102" i="5"/>
  <c r="F102" i="5" s="1"/>
  <c r="B102" i="5"/>
  <c r="E102" i="5" s="1"/>
  <c r="F101" i="5"/>
  <c r="E101" i="5"/>
  <c r="F100" i="5"/>
  <c r="D100" i="5"/>
  <c r="B100" i="5"/>
  <c r="E100" i="5" s="1"/>
  <c r="F99" i="5"/>
  <c r="E99" i="5"/>
  <c r="F98" i="5"/>
  <c r="D98" i="5"/>
  <c r="B98" i="5"/>
  <c r="F97" i="5"/>
  <c r="E97" i="5"/>
  <c r="F96" i="5"/>
  <c r="E96" i="5"/>
  <c r="F95" i="5"/>
  <c r="E95" i="5"/>
  <c r="F94" i="5"/>
  <c r="E94" i="5"/>
  <c r="F93" i="5"/>
  <c r="E93" i="5"/>
  <c r="F92" i="5"/>
  <c r="E92" i="5"/>
  <c r="F90" i="5"/>
  <c r="E90" i="5"/>
  <c r="F89" i="5"/>
  <c r="E89" i="5"/>
  <c r="F88" i="5"/>
  <c r="E88" i="5"/>
  <c r="F87" i="5"/>
  <c r="E87" i="5"/>
  <c r="F86" i="5"/>
  <c r="E86" i="5"/>
  <c r="F85" i="5"/>
  <c r="E85" i="5"/>
  <c r="F84" i="5"/>
  <c r="E84" i="5"/>
  <c r="F83" i="5"/>
  <c r="E83" i="5"/>
  <c r="F82" i="5"/>
  <c r="E82" i="5"/>
  <c r="D81" i="5"/>
  <c r="B81" i="5"/>
  <c r="F80" i="5"/>
  <c r="E80" i="5"/>
  <c r="F78" i="5"/>
  <c r="B78" i="5"/>
  <c r="F75" i="5"/>
  <c r="E75" i="5"/>
  <c r="D74" i="5"/>
  <c r="F74" i="5" s="1"/>
  <c r="B74" i="5"/>
  <c r="B64" i="5" s="1"/>
  <c r="F73" i="5"/>
  <c r="E73" i="5"/>
  <c r="F72" i="5"/>
  <c r="E72" i="5"/>
  <c r="F71" i="5"/>
  <c r="E71" i="5"/>
  <c r="F70" i="5"/>
  <c r="E70" i="5"/>
  <c r="F68" i="5"/>
  <c r="E68" i="5"/>
  <c r="F67" i="5"/>
  <c r="E67" i="5"/>
  <c r="D66" i="5"/>
  <c r="F66" i="5" s="1"/>
  <c r="B66" i="5"/>
  <c r="D65" i="5"/>
  <c r="B65" i="5"/>
  <c r="F63" i="5"/>
  <c r="E63" i="5"/>
  <c r="F62" i="5"/>
  <c r="E62" i="5"/>
  <c r="F61" i="5"/>
  <c r="E61" i="5"/>
  <c r="D60" i="5"/>
  <c r="F60" i="5" s="1"/>
  <c r="B60" i="5"/>
  <c r="F59" i="5"/>
  <c r="E59" i="5"/>
  <c r="F58" i="5"/>
  <c r="E58" i="5"/>
  <c r="D57" i="5"/>
  <c r="F57" i="5" s="1"/>
  <c r="B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F42" i="5"/>
  <c r="E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B32" i="5"/>
  <c r="F31" i="5"/>
  <c r="E31" i="5"/>
  <c r="F30" i="5"/>
  <c r="E30" i="5"/>
  <c r="F29" i="5"/>
  <c r="E29" i="5"/>
  <c r="F28" i="5"/>
  <c r="B28" i="5"/>
  <c r="D17" i="5"/>
  <c r="F17" i="5" s="1"/>
  <c r="B17" i="5"/>
  <c r="D8" i="5"/>
  <c r="C8" i="5"/>
  <c r="B8" i="5"/>
  <c r="F7" i="5"/>
  <c r="E7" i="5"/>
  <c r="D6" i="5"/>
  <c r="C6" i="5"/>
  <c r="B6" i="5"/>
  <c r="E6" i="5" s="1"/>
  <c r="D5" i="5"/>
  <c r="C5" i="5"/>
  <c r="B5" i="5"/>
  <c r="D30" i="4"/>
  <c r="C30" i="4"/>
  <c r="F30" i="4" s="1"/>
  <c r="B30" i="4"/>
  <c r="E30" i="4" s="1"/>
  <c r="D29" i="4"/>
  <c r="C29" i="4"/>
  <c r="B29" i="4"/>
  <c r="D24" i="4"/>
  <c r="C24" i="4"/>
  <c r="F24" i="4" s="1"/>
  <c r="B24" i="4"/>
  <c r="E24" i="4" s="1"/>
  <c r="D23" i="4"/>
  <c r="C23" i="4"/>
  <c r="B23" i="4"/>
  <c r="F13" i="4"/>
  <c r="D13" i="4"/>
  <c r="B13" i="4"/>
  <c r="E13" i="4" s="1"/>
  <c r="F12" i="4"/>
  <c r="D12" i="4"/>
  <c r="B12" i="4"/>
  <c r="E12" i="4" s="1"/>
  <c r="F7" i="4"/>
  <c r="D7" i="4"/>
  <c r="B7" i="4"/>
  <c r="E7" i="4" s="1"/>
  <c r="F6" i="4"/>
  <c r="D6" i="4"/>
  <c r="B6" i="4"/>
  <c r="E6" i="4" s="1"/>
  <c r="D141" i="3"/>
  <c r="C141" i="3"/>
  <c r="B141" i="3"/>
  <c r="E141" i="3" s="1"/>
  <c r="F140" i="3"/>
  <c r="E140" i="3"/>
  <c r="D139" i="3"/>
  <c r="C139" i="3"/>
  <c r="B139" i="3"/>
  <c r="E139" i="3" s="1"/>
  <c r="D138" i="3"/>
  <c r="C138" i="3"/>
  <c r="B138" i="3"/>
  <c r="F127" i="3"/>
  <c r="E127" i="3"/>
  <c r="D126" i="3"/>
  <c r="C126" i="3"/>
  <c r="B126" i="3"/>
  <c r="E126" i="3" s="1"/>
  <c r="F125" i="3"/>
  <c r="E125" i="3"/>
  <c r="D124" i="3"/>
  <c r="C124" i="3"/>
  <c r="B124" i="3"/>
  <c r="F123" i="3"/>
  <c r="E123" i="3"/>
  <c r="D122" i="3"/>
  <c r="C122" i="3"/>
  <c r="B122" i="3"/>
  <c r="F121" i="3"/>
  <c r="E121" i="3"/>
  <c r="D120" i="3"/>
  <c r="C120" i="3"/>
  <c r="B120" i="3"/>
  <c r="D119" i="3"/>
  <c r="C119" i="3"/>
  <c r="B119" i="3"/>
  <c r="F113" i="3"/>
  <c r="E113" i="3"/>
  <c r="D112" i="3"/>
  <c r="C112" i="3"/>
  <c r="B112" i="3"/>
  <c r="F111" i="3"/>
  <c r="E111" i="3"/>
  <c r="D110" i="3"/>
  <c r="C110" i="3"/>
  <c r="B110" i="3"/>
  <c r="F109" i="3"/>
  <c r="E109" i="3"/>
  <c r="D108" i="3"/>
  <c r="C108" i="3"/>
  <c r="B108" i="3"/>
  <c r="F107" i="3"/>
  <c r="E107" i="3"/>
  <c r="D106" i="3"/>
  <c r="C106" i="3"/>
  <c r="B106" i="3"/>
  <c r="D105" i="3"/>
  <c r="E105" i="3" s="1"/>
  <c r="C105" i="3"/>
  <c r="B105" i="3"/>
  <c r="F94" i="3"/>
  <c r="E94" i="3"/>
  <c r="F93" i="3"/>
  <c r="E93" i="3"/>
  <c r="F92" i="3"/>
  <c r="D92" i="3"/>
  <c r="B92" i="3"/>
  <c r="E92" i="3" s="1"/>
  <c r="F91" i="3"/>
  <c r="E91" i="3"/>
  <c r="F90" i="3"/>
  <c r="E90" i="3"/>
  <c r="F88" i="3"/>
  <c r="E88" i="3"/>
  <c r="F87" i="3"/>
  <c r="D87" i="3"/>
  <c r="B87" i="3"/>
  <c r="B84" i="3" s="1"/>
  <c r="F86" i="3"/>
  <c r="E86" i="3"/>
  <c r="F85" i="3"/>
  <c r="D85" i="3"/>
  <c r="B85" i="3"/>
  <c r="F83" i="3"/>
  <c r="E83" i="3"/>
  <c r="F82" i="3"/>
  <c r="D82" i="3"/>
  <c r="B82" i="3"/>
  <c r="E82" i="3" s="1"/>
  <c r="F81" i="3"/>
  <c r="D81" i="3"/>
  <c r="B81" i="3"/>
  <c r="F79" i="3"/>
  <c r="E79" i="3"/>
  <c r="F78" i="3"/>
  <c r="E78" i="3"/>
  <c r="F77" i="3"/>
  <c r="D77" i="3"/>
  <c r="B77" i="3"/>
  <c r="D76" i="3"/>
  <c r="F76" i="3" s="1"/>
  <c r="B76" i="3"/>
  <c r="F75" i="3"/>
  <c r="E75" i="3"/>
  <c r="F74" i="3"/>
  <c r="E74" i="3"/>
  <c r="F73" i="3"/>
  <c r="E73" i="3"/>
  <c r="F72" i="3"/>
  <c r="E72" i="3"/>
  <c r="F71" i="3"/>
  <c r="E71" i="3"/>
  <c r="F70" i="3"/>
  <c r="E70" i="3"/>
  <c r="F69" i="3"/>
  <c r="D69" i="3"/>
  <c r="B69" i="3"/>
  <c r="F68" i="3"/>
  <c r="E68" i="3"/>
  <c r="F67" i="3"/>
  <c r="D67" i="3"/>
  <c r="B67" i="3"/>
  <c r="E67" i="3" s="1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D57" i="3"/>
  <c r="B57" i="3"/>
  <c r="F56" i="3"/>
  <c r="E56" i="3"/>
  <c r="F55" i="3"/>
  <c r="E55" i="3"/>
  <c r="F54" i="3"/>
  <c r="E54" i="3"/>
  <c r="F53" i="3"/>
  <c r="E53" i="3"/>
  <c r="F52" i="3"/>
  <c r="E52" i="3"/>
  <c r="F51" i="3"/>
  <c r="E51" i="3"/>
  <c r="F50" i="3"/>
  <c r="D50" i="3"/>
  <c r="B50" i="3"/>
  <c r="F49" i="3"/>
  <c r="E49" i="3"/>
  <c r="F48" i="3"/>
  <c r="E48" i="3"/>
  <c r="F47" i="3"/>
  <c r="E47" i="3"/>
  <c r="F46" i="3"/>
  <c r="E46" i="3"/>
  <c r="F45" i="3"/>
  <c r="D45" i="3"/>
  <c r="B45" i="3"/>
  <c r="F43" i="3"/>
  <c r="E43" i="3"/>
  <c r="F42" i="3"/>
  <c r="D42" i="3"/>
  <c r="B42" i="3"/>
  <c r="F41" i="3"/>
  <c r="E41" i="3"/>
  <c r="F40" i="3"/>
  <c r="D40" i="3"/>
  <c r="D37" i="3" s="1"/>
  <c r="F37" i="3" s="1"/>
  <c r="B40" i="3"/>
  <c r="F39" i="3"/>
  <c r="E39" i="3"/>
  <c r="F38" i="3"/>
  <c r="D38" i="3"/>
  <c r="B38" i="3"/>
  <c r="D35" i="3"/>
  <c r="F35" i="3" s="1"/>
  <c r="B35" i="3"/>
  <c r="F29" i="3"/>
  <c r="E29" i="3"/>
  <c r="F28" i="3"/>
  <c r="E28" i="3"/>
  <c r="F27" i="3"/>
  <c r="D27" i="3"/>
  <c r="B27" i="3"/>
  <c r="D26" i="3"/>
  <c r="F26" i="3" s="1"/>
  <c r="B26" i="3"/>
  <c r="F25" i="3"/>
  <c r="E25" i="3"/>
  <c r="F24" i="3"/>
  <c r="E24" i="3"/>
  <c r="F23" i="3"/>
  <c r="D23" i="3"/>
  <c r="B23" i="3"/>
  <c r="D22" i="3"/>
  <c r="B22" i="3"/>
  <c r="F21" i="3"/>
  <c r="E21" i="3"/>
  <c r="F20" i="3"/>
  <c r="D20" i="3"/>
  <c r="B20" i="3"/>
  <c r="D19" i="3"/>
  <c r="F19" i="3" s="1"/>
  <c r="B19" i="3"/>
  <c r="F18" i="3"/>
  <c r="E18" i="3"/>
  <c r="F17" i="3"/>
  <c r="D17" i="3"/>
  <c r="B17" i="3"/>
  <c r="D16" i="3"/>
  <c r="F16" i="3" s="1"/>
  <c r="B16" i="3"/>
  <c r="F15" i="3"/>
  <c r="E15" i="3"/>
  <c r="F14" i="3"/>
  <c r="D14" i="3"/>
  <c r="D11" i="3" s="1"/>
  <c r="F11" i="3" s="1"/>
  <c r="B14" i="3"/>
  <c r="F13" i="3"/>
  <c r="E13" i="3"/>
  <c r="F12" i="3"/>
  <c r="D12" i="3"/>
  <c r="B12" i="3"/>
  <c r="F10" i="3"/>
  <c r="E10" i="3"/>
  <c r="F9" i="3"/>
  <c r="D9" i="3"/>
  <c r="B9" i="3"/>
  <c r="F8" i="3"/>
  <c r="D8" i="3"/>
  <c r="B8" i="3"/>
  <c r="F6" i="3"/>
  <c r="E6" i="3"/>
  <c r="D6" i="3"/>
  <c r="B6" i="3"/>
  <c r="D25" i="2"/>
  <c r="C25" i="2"/>
  <c r="F25" i="2" s="1"/>
  <c r="B25" i="2"/>
  <c r="F24" i="2"/>
  <c r="E24" i="2"/>
  <c r="F23" i="2"/>
  <c r="E23" i="2"/>
  <c r="D22" i="2"/>
  <c r="C22" i="2"/>
  <c r="F22" i="2" s="1"/>
  <c r="B22" i="2"/>
  <c r="E22" i="2" s="1"/>
  <c r="F21" i="2"/>
  <c r="E21" i="2"/>
  <c r="F20" i="2"/>
  <c r="E20" i="2"/>
  <c r="D19" i="2"/>
  <c r="C19" i="2"/>
  <c r="B19" i="2"/>
  <c r="F18" i="2"/>
  <c r="E18" i="2"/>
  <c r="D18" i="2"/>
  <c r="C18" i="2"/>
  <c r="B18" i="2"/>
  <c r="D14" i="2"/>
  <c r="C14" i="2"/>
  <c r="B14" i="2"/>
  <c r="D13" i="2"/>
  <c r="C13" i="2"/>
  <c r="B13" i="2"/>
  <c r="F12" i="2"/>
  <c r="E12" i="2"/>
  <c r="F11" i="2"/>
  <c r="E11" i="2"/>
  <c r="D10" i="2"/>
  <c r="C10" i="2"/>
  <c r="B10" i="2"/>
  <c r="F9" i="2"/>
  <c r="E9" i="2"/>
  <c r="F8" i="2"/>
  <c r="E8" i="2"/>
  <c r="D7" i="2"/>
  <c r="E7" i="2" s="1"/>
  <c r="C7" i="2"/>
  <c r="B7" i="2"/>
  <c r="F108" i="3" l="1"/>
  <c r="E81" i="3"/>
  <c r="E77" i="3"/>
  <c r="F65" i="5"/>
  <c r="D21" i="5"/>
  <c r="D19" i="5" s="1"/>
  <c r="D18" i="5" s="1"/>
  <c r="F10" i="2"/>
  <c r="F22" i="3"/>
  <c r="D7" i="3"/>
  <c r="F81" i="5"/>
  <c r="D77" i="5"/>
  <c r="E66" i="5"/>
  <c r="E57" i="5"/>
  <c r="E12" i="3"/>
  <c r="F139" i="3"/>
  <c r="E8" i="3"/>
  <c r="E127" i="5"/>
  <c r="B105" i="5"/>
  <c r="B23" i="5" s="1"/>
  <c r="B19" i="5" s="1"/>
  <c r="E98" i="5"/>
  <c r="E81" i="5"/>
  <c r="E60" i="5"/>
  <c r="E8" i="5"/>
  <c r="E112" i="3"/>
  <c r="E110" i="3"/>
  <c r="E106" i="3"/>
  <c r="C26" i="2"/>
  <c r="F26" i="2" s="1"/>
  <c r="F14" i="2"/>
  <c r="E23" i="4"/>
  <c r="E10" i="2"/>
  <c r="E9" i="3"/>
  <c r="E23" i="3"/>
  <c r="E40" i="3"/>
  <c r="F112" i="3"/>
  <c r="F122" i="3"/>
  <c r="F23" i="4"/>
  <c r="E28" i="5"/>
  <c r="E32" i="5"/>
  <c r="D26" i="2"/>
  <c r="E14" i="3"/>
  <c r="E19" i="3"/>
  <c r="E22" i="3"/>
  <c r="F110" i="3"/>
  <c r="F124" i="3"/>
  <c r="F126" i="3"/>
  <c r="E65" i="5"/>
  <c r="E78" i="5"/>
  <c r="E137" i="5"/>
  <c r="D133" i="5"/>
  <c r="F133" i="5" s="1"/>
  <c r="B133" i="5"/>
  <c r="F5" i="5"/>
  <c r="B77" i="5"/>
  <c r="E74" i="5"/>
  <c r="E5" i="5"/>
  <c r="F7" i="2"/>
  <c r="E16" i="3"/>
  <c r="E26" i="3"/>
  <c r="E69" i="3"/>
  <c r="D84" i="3"/>
  <c r="F84" i="3" s="1"/>
  <c r="F105" i="3"/>
  <c r="E108" i="3"/>
  <c r="F138" i="3"/>
  <c r="F8" i="5"/>
  <c r="E17" i="5"/>
  <c r="E124" i="3"/>
  <c r="C128" i="3"/>
  <c r="F19" i="2"/>
  <c r="E17" i="3"/>
  <c r="E20" i="3"/>
  <c r="E27" i="3"/>
  <c r="E57" i="3"/>
  <c r="E85" i="3"/>
  <c r="D114" i="3"/>
  <c r="F119" i="3"/>
  <c r="D128" i="3"/>
  <c r="F141" i="3"/>
  <c r="F29" i="4"/>
  <c r="D64" i="5"/>
  <c r="F64" i="5" s="1"/>
  <c r="E76" i="3"/>
  <c r="E13" i="2"/>
  <c r="F13" i="2"/>
  <c r="F27" i="5"/>
  <c r="F6" i="5"/>
  <c r="E120" i="3"/>
  <c r="F120" i="3"/>
  <c r="F106" i="3"/>
  <c r="B128" i="3"/>
  <c r="E50" i="3"/>
  <c r="D44" i="3"/>
  <c r="D36" i="3" s="1"/>
  <c r="F36" i="3" s="1"/>
  <c r="E45" i="3"/>
  <c r="E42" i="3"/>
  <c r="E38" i="3"/>
  <c r="E138" i="3"/>
  <c r="E35" i="3"/>
  <c r="E87" i="3"/>
  <c r="B37" i="3"/>
  <c r="E37" i="3" s="1"/>
  <c r="B11" i="3"/>
  <c r="E11" i="3" s="1"/>
  <c r="E25" i="2"/>
  <c r="E14" i="2"/>
  <c r="E19" i="2"/>
  <c r="B26" i="2"/>
  <c r="D30" i="3"/>
  <c r="F30" i="3" s="1"/>
  <c r="B114" i="3"/>
  <c r="E119" i="3"/>
  <c r="E122" i="3"/>
  <c r="F105" i="5"/>
  <c r="E29" i="4"/>
  <c r="B26" i="5"/>
  <c r="B27" i="5"/>
  <c r="B7" i="3"/>
  <c r="B44" i="3"/>
  <c r="B80" i="3"/>
  <c r="C114" i="3"/>
  <c r="F7" i="3" l="1"/>
  <c r="F128" i="3"/>
  <c r="E84" i="3"/>
  <c r="E26" i="2"/>
  <c r="D76" i="5"/>
  <c r="F77" i="5"/>
  <c r="E27" i="5"/>
  <c r="E114" i="3"/>
  <c r="F114" i="3"/>
  <c r="E105" i="5"/>
  <c r="D80" i="3"/>
  <c r="F80" i="3" s="1"/>
  <c r="E133" i="5"/>
  <c r="B76" i="5"/>
  <c r="B18" i="5" s="1"/>
  <c r="E77" i="5"/>
  <c r="E64" i="5"/>
  <c r="E7" i="3"/>
  <c r="F44" i="3"/>
  <c r="B95" i="3"/>
  <c r="B30" i="3"/>
  <c r="E30" i="3" s="1"/>
  <c r="E44" i="3"/>
  <c r="B36" i="3"/>
  <c r="E36" i="3" s="1"/>
  <c r="D95" i="3" l="1"/>
  <c r="F95" i="3" s="1"/>
  <c r="E80" i="3"/>
  <c r="E76" i="5"/>
  <c r="B143" i="5"/>
  <c r="B25" i="5"/>
  <c r="F76" i="5"/>
  <c r="F143" i="5" l="1"/>
  <c r="F18" i="5"/>
  <c r="E18" i="5"/>
  <c r="F19" i="5"/>
  <c r="E19" i="5"/>
  <c r="F26" i="5" l="1"/>
  <c r="E26" i="5"/>
  <c r="D25" i="5"/>
  <c r="E25" i="5" s="1"/>
  <c r="F25" i="5" l="1"/>
</calcChain>
</file>

<file path=xl/sharedStrings.xml><?xml version="1.0" encoding="utf-8"?>
<sst xmlns="http://schemas.openxmlformats.org/spreadsheetml/2006/main" count="367" uniqueCount="197">
  <si>
    <t>MINISTARSTVO KULTURE I MEDIJA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</si>
  <si>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</si>
  <si>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</si>
  <si>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</si>
  <si>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</si>
  <si>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01.-06.2025.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</si>
  <si>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</si>
  <si>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</si>
  <si>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</si>
  <si>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</si>
  <si>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</si>
  <si>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</si>
  <si>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</si>
  <si>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</si>
  <si>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</si>
  <si>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</si>
  <si>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</si>
  <si>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</si>
  <si>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</si>
  <si>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</si>
  <si>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</si>
  <si>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</si>
  <si>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</si>
  <si>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</si>
  <si>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</si>
  <si>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</si>
  <si>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>Indeks izvršenje / izvršenje prethodne godine</t>
  </si>
  <si>
    <t>Indeks izvršenje / tekući plan</t>
  </si>
  <si>
    <t xml:space="preserve"> 60 DRRH/60</t>
  </si>
  <si>
    <t xml:space="preserve">  600 DONOS/ODNOS</t>
  </si>
  <si>
    <t xml:space="preserve">   6000 DONOS/ODNOS</t>
  </si>
  <si>
    <t xml:space="preserve"> 63 Pomoći iz inozemstva i od subjekata unutar općeg proračuna</t>
  </si>
  <si>
    <t xml:space="preserve">  634 Pomoći od izvanproračunskih korisnika</t>
  </si>
  <si>
    <t xml:space="preserve">   6341 Tekuće pomoći od izvanproračunskih korisnika</t>
  </si>
  <si>
    <t xml:space="preserve">  636 Pomoći proračunskim korisnicima iz proračuna koji im nije nadležan</t>
  </si>
  <si>
    <t xml:space="preserve">   6361 Tekuće pomoći proračunskim korisnicima iz proračuna koji im nije nadležan</t>
  </si>
  <si>
    <t xml:space="preserve"> 64 Prihodi od imovine</t>
  </si>
  <si>
    <t xml:space="preserve">  641 Prihodi od financijske imovine</t>
  </si>
  <si>
    <t xml:space="preserve">   6413 Kamate na oročena sredstva i depozite po viđenju</t>
  </si>
  <si>
    <t xml:space="preserve"> 65 Prihodi od upravnih i admin. pristojbi, pristojbi po posebn.propisima i naknada</t>
  </si>
  <si>
    <t xml:space="preserve">  652 Prihodi po posebnim propisima</t>
  </si>
  <si>
    <t xml:space="preserve">   6526 Ostali nespomenuti prihodi</t>
  </si>
  <si>
    <t xml:space="preserve"> 66 Prihodi od prodaje proizvoda i robe te pruženih usluga i prihodi od donacija</t>
  </si>
  <si>
    <t xml:space="preserve">  661 Prihodi od prodaje proizvoda i robe te pruženih usluga</t>
  </si>
  <si>
    <t xml:space="preserve">   6614 Prihodi od prodaje proizvoda i robe</t>
  </si>
  <si>
    <t xml:space="preserve">   6615 Prihodi od pruženih usluga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</si>
  <si>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</si>
  <si>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</si>
  <si>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</si>
  <si>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  6712 Prihodi iz nadležnog proračuna za fin. rashoda za nabavu nefinac. imovine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</si>
  <si>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</si>
  <si>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</si>
  <si>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</si>
  <si>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</si>
  <si>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</si>
  <si>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</si>
  <si>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</si>
  <si>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</si>
  <si>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</si>
  <si>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</si>
  <si>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</si>
  <si>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</si>
  <si>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</si>
  <si>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</si>
  <si>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 3214 Ostale naknade troškova zaposlenima</t>
  </si>
  <si>
    <t xml:space="preserve">  322 Rashodi za materijal i energiju</t>
  </si>
  <si>
    <t xml:space="preserve">   3221 Uredski materijal i ostali materijalni rashodi</t>
  </si>
  <si>
    <t xml:space="preserve">   3222 Materijal i sirovine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</si>
  <si>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</si>
  <si>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</si>
  <si>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</si>
  <si>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 3227 Službena, radna i zaštitna odjeća i obuća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</si>
  <si>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</si>
  <si>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</si>
  <si>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</si>
  <si>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</si>
  <si>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</si>
  <si>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3235 Zakupnine i najamnine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</si>
  <si>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</si>
  <si>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</si>
  <si>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</si>
  <si>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</si>
  <si>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324 Naknade troškova osobama izvan radnog odnosa</t>
  </si>
  <si>
    <t xml:space="preserve">   3241 Naknade troškova osobama izvan radnog odnosa</t>
  </si>
  <si>
    <t xml:space="preserve">  329 Ostali nespomenuti rashodi poslovanja</t>
  </si>
  <si>
    <t xml:space="preserve">   3291 Naknade za rad predstavničkih i izvršnih tijela, povjerenstava i slično</t>
  </si>
  <si>
    <t xml:space="preserve">   3292 Premije osiguranja</t>
  </si>
  <si>
    <t xml:space="preserve">   3293 Reprezentacija</t>
  </si>
  <si>
    <t xml:space="preserve">   3294 Članarine i norme</t>
  </si>
  <si>
    <t xml:space="preserve">   3295 Pristojbe i naknade</t>
  </si>
  <si>
    <t xml:space="preserve">   3299 Ostali nespomenuti rashodi poslovanja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</si>
  <si>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</si>
  <si>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</si>
  <si>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</si>
  <si>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  3433 Zatezne kamate</t>
  </si>
  <si>
    <t xml:space="preserve"> 41 Rashodi za nabavu neproizvedene dugotrajne imovine</t>
  </si>
  <si>
    <t xml:space="preserve">  412 Nematerijalna imovina</t>
  </si>
  <si>
    <t xml:space="preserve">   4124 Ostala prava</t>
  </si>
  <si>
    <t xml:space="preserve"> 42 Rashodi za nabavu proizvedene dugotrajne imovine</t>
  </si>
  <si>
    <t xml:space="preserve">  421 Građevinski objekti</t>
  </si>
  <si>
    <t xml:space="preserve">   4212 Poslovni objekti</t>
  </si>
  <si>
    <t xml:space="preserve">  422 Postrojenja i oprema</t>
  </si>
  <si>
    <t xml:space="preserve">   4221 Uredska oprema i namještaj</t>
  </si>
  <si>
    <t xml:space="preserve">   4223 Oprema za održavanje i zaštitu</t>
  </si>
  <si>
    <t xml:space="preserve">   4227 Uređaji, strojevi i oprema za ostale namjene</t>
  </si>
  <si>
    <t xml:space="preserve">  424 Knjige, umjetnička djela i ostale izložbene vrijednosti</t>
  </si>
  <si>
    <t xml:space="preserve">   4241 Knjige</t>
  </si>
  <si>
    <t xml:space="preserve">   4243 Muzejski izlošci i predmeti prirodnih rijetkosti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</si>
  <si>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</si>
  <si>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</si>
  <si>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</si>
  <si>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</si>
  <si>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</si>
  <si>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4 PRIHODI ZA POSEBNE NAMJENE</t>
  </si>
  <si>
    <t xml:space="preserve"> 43 Ostali prihodi</t>
  </si>
  <si>
    <t>5 POMOĆI</t>
  </si>
  <si>
    <t xml:space="preserve"> 52 Pomoći grad. i župan</t>
  </si>
  <si>
    <t>IZVJEŠTAJ O RASHODIMA PREMA FUNKCIJSKOJ KLASIFIKACIJI</t>
  </si>
  <si>
    <t>08 Rekreacija, kultura i religija</t>
  </si>
  <si>
    <t xml:space="preserve"> 0820 FUNK.PODRUČJE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</si>
  <si>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</si>
  <si>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</si>
  <si>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</si>
  <si>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</si>
  <si>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</si>
  <si>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</si>
  <si>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ORGANIZACIJSKOJ KLASIFIKACIJI</t>
  </si>
  <si>
    <t>RASHODI I IZDACI</t>
  </si>
  <si>
    <t>055 MINISTARSTVO KULTURE</t>
  </si>
  <si>
    <t xml:space="preserve"> 05540 MUZEJI I GALERIJE</t>
  </si>
  <si>
    <t>IZVJEŠTAJ PO PROGRAMSKOJ KLASIFIKACIJI</t>
  </si>
  <si>
    <t xml:space="preserve">            Rekapitulacija izvora financiranja</t>
  </si>
  <si>
    <t xml:space="preserve">            11 Iz proračuna</t>
  </si>
  <si>
    <t xml:space="preserve">            31 Vlastiti prihodi</t>
  </si>
  <si>
    <t xml:space="preserve">            43 Ostali prihodi</t>
  </si>
  <si>
    <t xml:space="preserve">            52 Pomoći grad. i župan</t>
  </si>
  <si>
    <t xml:space="preserve">  3903 MUZEJSKA I VIZUALNA DJELATNOST</t>
  </si>
  <si>
    <t xml:space="preserve">   A780000 MUZEJI ADMINISTRACIJA I UPRAVLJANJE**</t>
  </si>
  <si>
    <t xml:space="preserve">    11 Iz proračuna</t>
  </si>
  <si>
    <t xml:space="preserve">     31 Rashodi za zaposlene</t>
  </si>
  <si>
    <t xml:space="preserve">      3111 Plaće za redovan rad</t>
  </si>
  <si>
    <t xml:space="preserve">      3121 Ostali rashodi za zaposlene</t>
  </si>
  <si>
    <t xml:space="preserve">      3132 Doprinosi za obvezno zdravstveno osiguranje</t>
  </si>
  <si>
    <t xml:space="preserve">     32 Materijalni rashodi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</si>
  <si>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</si>
  <si>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</si>
  <si>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</si>
  <si>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3214 Ostale naknade troškova zaposlenima</t>
  </si>
  <si>
    <t xml:space="preserve">      3221 Uredski materijal i ostali materijalni rashodi</t>
  </si>
  <si>
    <t xml:space="preserve">      3222 Materijal i sirovine</t>
  </si>
  <si>
    <t xml:space="preserve">      3223 Energija</t>
  </si>
  <si>
    <t xml:space="preserve">      3224 Materijal i dijelovi za tekuće i investicijsko održavanje</t>
  </si>
  <si>
    <t xml:space="preserve">      3225 Sitni inventar i autogume</t>
  </si>
  <si>
    <t xml:space="preserve">      3227 Službena, radna i zaštitna odjeća i obuća</t>
  </si>
  <si>
    <t xml:space="preserve">      3231 Usluge telefona, interneta, pošte i prijevoza</t>
  </si>
  <si>
    <t xml:space="preserve">      3232 Usluge tekućeg i investicijskog održavanja</t>
  </si>
  <si>
    <t xml:space="preserve">      3233 Usluge promidžbe i informiranja</t>
  </si>
  <si>
    <t xml:space="preserve">      3234 Komunalne usluge</t>
  </si>
  <si>
    <t xml:space="preserve">      3235 Zakupnine i najamnine</t>
  </si>
  <si>
    <t xml:space="preserve">      3237 Intelektualne i osobne usluge</t>
  </si>
  <si>
    <t xml:space="preserve">      3238 Računalne usluge</t>
  </si>
  <si>
    <t xml:space="preserve">      3239 Ostale usluge</t>
  </si>
  <si>
    <t xml:space="preserve">      3241 Naknade troškova osobama izvan radnog odnosa</t>
  </si>
  <si>
    <t xml:space="preserve">      3291 Naknade za rad predstavničkih i izvršnih tijela, povjerenstava i slično</t>
  </si>
  <si>
    <t xml:space="preserve">      3292 Premije osiguranja</t>
  </si>
  <si>
    <t xml:space="preserve">      3294 Članarine i norme</t>
  </si>
  <si>
    <t xml:space="preserve">      3295 Pristojbe i naknade</t>
  </si>
  <si>
    <t xml:space="preserve">      3299 Ostali nespomenuti rashodi poslovanja</t>
  </si>
  <si>
    <t xml:space="preserve">     34 Financijski rashodi</t>
  </si>
  <si>
    <t xml:space="preserve">      3431 Bankarske usluge i usluge platnog prometa</t>
  </si>
  <si>
    <t xml:space="preserve">      3433 Zatezne kamate</t>
  </si>
  <si>
    <t xml:space="preserve">     42 Rashodi za nabavu proizvedene dugotrajne imovine</t>
  </si>
  <si>
    <t xml:space="preserve">      4221 Uredska oprema i namještaj</t>
  </si>
  <si>
    <t xml:space="preserve">      4227 Uređaji, strojevi i oprema za ostale namjene</t>
  </si>
  <si>
    <t xml:space="preserve">      4241 Knjige</t>
  </si>
  <si>
    <t xml:space="preserve">   A780001 MUZEJI  PROG. MUZEJSKO GALERIJSKE DJ.**</t>
  </si>
  <si>
    <t xml:space="preserve">      4212 Poslovni objekti</t>
  </si>
  <si>
    <t xml:space="preserve">   A780002 MUZEJI ADMINISTRACIJA I UPRAVLJANJE - OSTALI IZVOR</t>
  </si>
  <si>
    <t xml:space="preserve">    31 Vlastiti prihodi</t>
  </si>
  <si>
    <t xml:space="preserve">      3293 Reprezentacija</t>
  </si>
  <si>
    <t xml:space="preserve">     41 Rashodi za nabavu neproizvedene dugotrajne imovine</t>
  </si>
  <si>
    <t xml:space="preserve">      4124 Ostala prava</t>
  </si>
  <si>
    <t xml:space="preserve">      4243 Muzejski izlošci i predmeti prirodnih rijetkosti</t>
  </si>
  <si>
    <t xml:space="preserve">    43 Ostali prihodi</t>
  </si>
  <si>
    <t xml:space="preserve">      3236 Zdravstvene i veterinarske usluge</t>
  </si>
  <si>
    <t xml:space="preserve">      4223 Oprema za održavanje i zaštitu</t>
  </si>
  <si>
    <t xml:space="preserve">    52 Pomoći grad. i župan</t>
  </si>
  <si>
    <t xml:space="preserve">   4222 Komunikacijska oprema</t>
  </si>
  <si>
    <t xml:space="preserve">      3231 Ostale usluge za komunikaciju i prijevoz</t>
  </si>
  <si>
    <t xml:space="preserve">      3236 Obvezni preventivni pregledi</t>
  </si>
  <si>
    <t xml:space="preserve">      4222 Komunikacijska oprema</t>
  </si>
  <si>
    <t>Izvorni plan
2026.</t>
  </si>
  <si>
    <t>Ostvarenje /
Izvršenje
01.-06.2026.</t>
  </si>
  <si>
    <t>Indeks
izvršenja
01.-06.2026.</t>
  </si>
  <si>
    <t>Izvršenje 2026.</t>
  </si>
  <si>
    <t>Izvršenje na 30.06.2025.</t>
  </si>
  <si>
    <t>PRIJEDLOG IZVRŠENJA FINANCIJSKOG PLANA ARHEOLOŠKOG MUZEJA NARONA ZA RAZDOBLJE OD 1. SIJEČNJA DO 30. LIPNJA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</si>
</sst>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6795556505021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5117038483843"/>
        <bgColor auto="1"/>
      </patternFill>
    </fill>
    <fill>
      <patternFill patternType="solid">
        <fgColor theme="5" tint="0.79995117038483843"/>
        <bgColor auto="1"/>
      </patternFill>
    </fill>
    <fill>
      <patternFill patternType="solid">
        <fgColor theme="6" tint="0.79995117038483843"/>
        <bgColor auto="1"/>
      </patternFill>
    </fill>
    <fill>
      <patternFill patternType="solid">
        <fgColor theme="7" tint="0.79995117038483843"/>
        <bgColor auto="1"/>
      </patternFill>
    </fill>
    <fill>
      <patternFill patternType="solid">
        <fgColor theme="8" tint="0.79995117038483843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3" tint="0.79992065187536243"/>
        <bgColor auto="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0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quotePrefix="1" applyFont="1"/>
    <xf numFmtId="0" fontId="13" fillId="3" borderId="2" xfId="0" applyFont="1" applyFill="1" applyBorder="1" applyAlignment="1">
      <alignment horizontal="left" vertical="center"/>
    </xf>
    <xf numFmtId="164" fontId="13" fillId="3" borderId="2" xfId="0" applyNumberFormat="1" applyFont="1" applyFill="1" applyBorder="1" applyAlignment="1">
      <alignment horizontal="right" vertical="center"/>
    </xf>
    <xf numFmtId="10" fontId="13" fillId="3" borderId="2" xfId="0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164" fontId="14" fillId="4" borderId="3" xfId="0" applyNumberFormat="1" applyFont="1" applyFill="1" applyBorder="1" applyAlignment="1">
      <alignment horizontal="right" vertical="center"/>
    </xf>
    <xf numFmtId="10" fontId="14" fillId="4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164" fontId="9" fillId="5" borderId="3" xfId="0" applyNumberFormat="1" applyFont="1" applyFill="1" applyBorder="1" applyAlignment="1">
      <alignment horizontal="right" vertical="center"/>
    </xf>
    <xf numFmtId="10" fontId="9" fillId="5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64" fontId="11" fillId="0" borderId="3" xfId="0" applyNumberFormat="1" applyFont="1" applyBorder="1" applyAlignment="1">
      <alignment horizontal="right" vertical="center"/>
    </xf>
    <xf numFmtId="10" fontId="11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10" fontId="5" fillId="2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5" fillId="0" borderId="5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10" fontId="15" fillId="0" borderId="0" xfId="0" applyNumberFormat="1" applyFont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164" fontId="8" fillId="6" borderId="3" xfId="0" applyNumberFormat="1" applyFont="1" applyFill="1" applyBorder="1" applyAlignment="1">
      <alignment horizontal="right" vertical="center"/>
    </xf>
    <xf numFmtId="10" fontId="8" fillId="6" borderId="3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left" vertical="center"/>
    </xf>
    <xf numFmtId="164" fontId="16" fillId="7" borderId="3" xfId="0" applyNumberFormat="1" applyFont="1" applyFill="1" applyBorder="1" applyAlignment="1">
      <alignment horizontal="right" vertical="center"/>
    </xf>
    <xf numFmtId="10" fontId="16" fillId="7" borderId="3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left" vertical="center"/>
    </xf>
    <xf numFmtId="164" fontId="11" fillId="8" borderId="3" xfId="0" applyNumberFormat="1" applyFont="1" applyFill="1" applyBorder="1" applyAlignment="1">
      <alignment horizontal="right" vertical="center"/>
    </xf>
    <xf numFmtId="10" fontId="11" fillId="8" borderId="3" xfId="0" applyNumberFormat="1" applyFont="1" applyFill="1" applyBorder="1" applyAlignment="1">
      <alignment horizontal="center" vertical="center"/>
    </xf>
    <xf numFmtId="164" fontId="11" fillId="9" borderId="3" xfId="0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164" fontId="15" fillId="0" borderId="0" xfId="0" applyNumberFormat="1" applyFont="1" applyAlignment="1">
      <alignment horizontal="right" vertical="center"/>
    </xf>
    <xf numFmtId="164" fontId="14" fillId="10" borderId="3" xfId="0" applyNumberFormat="1" applyFont="1" applyFill="1" applyBorder="1" applyAlignment="1">
      <alignment horizontal="right" vertical="center"/>
    </xf>
    <xf numFmtId="10" fontId="11" fillId="9" borderId="3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zoomScaleNormal="100" workbookViewId="0">
      <pane ySplit="7" topLeftCell="A26" activePane="bottomLeft" state="frozen"/>
      <selection pane="bottomLeft" activeCell="I8" sqref="I8"/>
    </sheetView>
  </sheetViews>
  <sheetFormatPr defaultColWidth="9.140625" defaultRowHeight="15" x14ac:dyDescent="0.25"/>
  <cols>
    <col min="1" max="1" width="74" style="1" customWidth="1"/>
    <col min="2" max="5" width="19.7109375" style="1" customWidth="1"/>
    <col min="6" max="6" width="15" style="1" customWidth="1"/>
  </cols>
  <sheetData>
    <row r="1" spans="1:6" s="2" customFormat="1" ht="30" customHeight="1" x14ac:dyDescent="0.2">
      <c r="A1" s="3" t="s">
        <v>0</v>
      </c>
      <c r="B1" s="4"/>
      <c r="C1" s="4"/>
      <c r="D1" s="4"/>
      <c r="E1" s="4"/>
      <c r="F1" s="4"/>
    </row>
    <row r="2" spans="1:6" s="5" customFormat="1" ht="30" customHeight="1" x14ac:dyDescent="0.25">
      <c r="A2" s="60" t="s">
        <v>196</v>
      </c>
      <c r="B2" s="60"/>
      <c r="C2" s="60"/>
      <c r="D2" s="60"/>
      <c r="E2" s="60"/>
      <c r="F2" s="60"/>
    </row>
    <row r="3" spans="1:6" s="5" customFormat="1" ht="30" customHeight="1" x14ac:dyDescent="0.25">
      <c r="A3" s="61" t="s">
        <v>1</v>
      </c>
      <c r="B3" s="61"/>
      <c r="C3" s="61"/>
      <c r="D3" s="61"/>
      <c r="E3" s="61"/>
      <c r="F3" s="61"/>
    </row>
    <row r="4" spans="1:6" s="6" customFormat="1" ht="24.95" customHeight="1" x14ac:dyDescent="0.3">
      <c r="A4" s="61" t="s">
        <v>2</v>
      </c>
      <c r="B4" s="61"/>
      <c r="C4" s="61"/>
      <c r="D4" s="61"/>
      <c r="E4" s="61"/>
      <c r="F4" s="61"/>
    </row>
    <row r="5" spans="1:6" s="7" customFormat="1" ht="24.95" customHeight="1" x14ac:dyDescent="0.25">
      <c r="A5" s="8" t="s">
        <v>3</v>
      </c>
      <c r="B5" s="9"/>
      <c r="C5" s="9"/>
      <c r="D5" s="9"/>
      <c r="E5" s="9"/>
      <c r="F5" s="9"/>
    </row>
    <row r="6" spans="1:6" ht="57.6" customHeight="1" x14ac:dyDescent="0.25">
      <c r="A6" s="10" t="s">
        <v>4</v>
      </c>
      <c r="B6" s="10" t="s">
        <v>5</v>
      </c>
      <c r="C6" s="10" t="s">
        <v>191</v>
      </c>
      <c r="D6" s="10" t="s">
        <v>192</v>
      </c>
      <c r="E6" s="10" t="s">
        <v>193</v>
      </c>
      <c r="F6" s="10" t="s">
        <v>193</v>
      </c>
    </row>
    <row r="7" spans="1:6" s="11" customFormat="1" ht="15.95" customHeight="1" x14ac:dyDescent="0.25">
      <c r="A7" s="12" t="s">
        <v>6</v>
      </c>
      <c r="B7" s="12">
        <f>COLUMN()</f>
        <v>2</v>
      </c>
      <c r="C7" s="12">
        <f>COLUMN()</f>
        <v>3</v>
      </c>
      <c r="D7" s="12">
        <f>COLUMN()</f>
        <v>4</v>
      </c>
      <c r="E7" s="12" t="str">
        <f>_xlfn.CONCAT(TEXT(COLUMN(),"@")," (",TEXT(D7,"@")," / ",TEXT(B7,"@"),")")</f>
        <v>5 (4 / 2)</v>
      </c>
      <c r="F7" s="12" t="str">
        <f>_xlfn.CONCAT(TEXT(COLUMN(),"@")," (",TEXT(D7,"@")," / ",TEXT(C7,"@"),")")</f>
        <v>6 (4 / 3)</v>
      </c>
    </row>
    <row r="8" spans="1:6" s="11" customFormat="1" ht="24.95" customHeight="1" x14ac:dyDescent="0.25">
      <c r="A8" s="13" t="s">
        <v>7</v>
      </c>
      <c r="B8" s="14">
        <v>1659533.17</v>
      </c>
      <c r="C8" s="14">
        <v>2877806</v>
      </c>
      <c r="D8" s="14">
        <v>252048.95</v>
      </c>
      <c r="E8" s="15">
        <f t="shared" ref="E8:E14" si="0">IF(B8&lt;&gt;0,D8/B8,"-")</f>
        <v>0.15187942883961761</v>
      </c>
      <c r="F8" s="15">
        <f t="shared" ref="F8:F14" si="1">IF(C8&lt;&gt;0,D8/C8,"-")</f>
        <v>8.7583718290948034E-2</v>
      </c>
    </row>
    <row r="9" spans="1:6" s="11" customFormat="1" ht="24.95" customHeight="1" x14ac:dyDescent="0.25">
      <c r="A9" s="13" t="s">
        <v>8</v>
      </c>
      <c r="B9" s="14">
        <v>0</v>
      </c>
      <c r="C9" s="14">
        <v>0</v>
      </c>
      <c r="D9" s="14">
        <v>0</v>
      </c>
      <c r="E9" s="15" t="str">
        <f t="shared" si="0"/>
        <v>-</v>
      </c>
      <c r="F9" s="15" t="str">
        <f t="shared" si="1"/>
        <v>-</v>
      </c>
    </row>
    <row r="10" spans="1:6" s="16" customFormat="1" ht="30" customHeight="1" x14ac:dyDescent="0.25">
      <c r="A10" s="17" t="s">
        <v>9</v>
      </c>
      <c r="B10" s="18">
        <f>B8+B9</f>
        <v>1659533.17</v>
      </c>
      <c r="C10" s="18">
        <f>C8+C9</f>
        <v>2877806</v>
      </c>
      <c r="D10" s="18">
        <f>D8+D9</f>
        <v>252048.95</v>
      </c>
      <c r="E10" s="19">
        <f t="shared" si="0"/>
        <v>0.15187942883961761</v>
      </c>
      <c r="F10" s="19">
        <f t="shared" si="1"/>
        <v>8.7583718290948034E-2</v>
      </c>
    </row>
    <row r="11" spans="1:6" s="11" customFormat="1" ht="24.95" customHeight="1" x14ac:dyDescent="0.25">
      <c r="A11" s="13" t="s">
        <v>10</v>
      </c>
      <c r="B11" s="14">
        <v>240426.72</v>
      </c>
      <c r="C11" s="14">
        <v>703856</v>
      </c>
      <c r="D11" s="14">
        <v>229892.78</v>
      </c>
      <c r="E11" s="15">
        <f t="shared" si="0"/>
        <v>0.95618648376519877</v>
      </c>
      <c r="F11" s="15">
        <f t="shared" si="1"/>
        <v>0.32661905276079201</v>
      </c>
    </row>
    <row r="12" spans="1:6" s="11" customFormat="1" ht="24.95" customHeight="1" x14ac:dyDescent="0.25">
      <c r="A12" s="13" t="s">
        <v>11</v>
      </c>
      <c r="B12" s="14">
        <v>1415757.8</v>
      </c>
      <c r="C12" s="14">
        <v>2173950</v>
      </c>
      <c r="D12" s="14">
        <v>1366.81</v>
      </c>
      <c r="E12" s="15">
        <f t="shared" si="0"/>
        <v>9.6542643098982035E-4</v>
      </c>
      <c r="F12" s="15">
        <f t="shared" si="1"/>
        <v>6.2872191172750063E-4</v>
      </c>
    </row>
    <row r="13" spans="1:6" ht="30" customHeight="1" x14ac:dyDescent="0.25">
      <c r="A13" s="17" t="s">
        <v>12</v>
      </c>
      <c r="B13" s="18">
        <f>B11+B12</f>
        <v>1656184.52</v>
      </c>
      <c r="C13" s="18">
        <f>C11+C12</f>
        <v>2877806</v>
      </c>
      <c r="D13" s="18">
        <f>D11+D12</f>
        <v>231259.59</v>
      </c>
      <c r="E13" s="19">
        <f t="shared" si="0"/>
        <v>0.13963395213958404</v>
      </c>
      <c r="F13" s="19">
        <f t="shared" si="1"/>
        <v>8.0359687206156355E-2</v>
      </c>
    </row>
    <row r="14" spans="1:6" ht="30" customHeight="1" x14ac:dyDescent="0.25">
      <c r="A14" s="17" t="s">
        <v>13</v>
      </c>
      <c r="B14" s="18">
        <f>B8+B9-B11-B12</f>
        <v>3348.6499999999069</v>
      </c>
      <c r="C14" s="18">
        <f>C8+C9-C11-C12</f>
        <v>0</v>
      </c>
      <c r="D14" s="18">
        <f>D8+D9-D11-D12</f>
        <v>20789.360000000011</v>
      </c>
      <c r="E14" s="19">
        <f t="shared" si="0"/>
        <v>6.2082809490393407</v>
      </c>
      <c r="F14" s="19" t="str">
        <f t="shared" si="1"/>
        <v>-</v>
      </c>
    </row>
    <row r="15" spans="1:6" x14ac:dyDescent="0.25">
      <c r="A15" s="20"/>
      <c r="B15" s="21"/>
      <c r="C15" s="21"/>
      <c r="D15" s="21"/>
      <c r="E15" s="22"/>
      <c r="F15" s="22"/>
    </row>
    <row r="16" spans="1:6" x14ac:dyDescent="0.25">
      <c r="A16" s="20"/>
      <c r="B16" s="21"/>
      <c r="C16" s="21"/>
      <c r="D16" s="21"/>
      <c r="E16" s="22"/>
      <c r="F16" s="22"/>
    </row>
    <row r="17" spans="1:6" s="7" customFormat="1" ht="21.75" customHeight="1" x14ac:dyDescent="0.2">
      <c r="A17" s="23" t="s">
        <v>14</v>
      </c>
      <c r="B17" s="9"/>
      <c r="C17" s="9"/>
      <c r="D17" s="9"/>
      <c r="E17" s="9"/>
      <c r="F17" s="9"/>
    </row>
    <row r="18" spans="1:6" ht="57.6" customHeight="1" x14ac:dyDescent="0.25">
      <c r="A18" s="10" t="s">
        <v>4</v>
      </c>
      <c r="B18" s="10" t="str">
        <f>B6</f>
        <v>Ostvarenje /
Izvršenje
01.-06.2025.</v>
      </c>
      <c r="C18" s="10" t="str">
        <f>C6</f>
        <v>Izvorni plan
2026.</v>
      </c>
      <c r="D18" s="10" t="str">
        <f>D6</f>
        <v>Ostvarenje /
Izvršenje
01.-06.2026.</v>
      </c>
      <c r="E18" s="10" t="str">
        <f>E6</f>
        <v>Indeks
izvršenja
01.-06.2026.</v>
      </c>
      <c r="F18" s="10" t="str">
        <f>F6</f>
        <v>Indeks
izvršenja
01.-06.2026.</v>
      </c>
    </row>
    <row r="19" spans="1:6" s="11" customFormat="1" ht="15.95" customHeight="1" x14ac:dyDescent="0.25">
      <c r="A19" s="12" t="s">
        <v>6</v>
      </c>
      <c r="B19" s="12">
        <f>COLUMN()</f>
        <v>2</v>
      </c>
      <c r="C19" s="12">
        <f>COLUMN()</f>
        <v>3</v>
      </c>
      <c r="D19" s="12">
        <f>COLUMN()</f>
        <v>4</v>
      </c>
      <c r="E19" s="12" t="str">
        <f>_xlfn.CONCAT(TEXT(COLUMN(),"@")," (",TEXT(D19,"@")," / ",TEXT(B19,"@"),")")</f>
        <v>5 (4 / 2)</v>
      </c>
      <c r="F19" s="12" t="str">
        <f>_xlfn.CONCAT(TEXT(COLUMN(),"@")," (",TEXT(D19,"@")," / ",TEXT(C19,"@"),")")</f>
        <v>6 (4 / 3)</v>
      </c>
    </row>
    <row r="20" spans="1:6" s="11" customFormat="1" ht="24.95" customHeight="1" x14ac:dyDescent="0.25">
      <c r="A20" s="13" t="s">
        <v>15</v>
      </c>
      <c r="B20" s="14">
        <v>0</v>
      </c>
      <c r="C20" s="14">
        <v>0</v>
      </c>
      <c r="D20" s="14">
        <v>0</v>
      </c>
      <c r="E20" s="15" t="str">
        <f t="shared" ref="E20:E26" si="2">IF(B20&lt;&gt;0,D20/B20,"-")</f>
        <v>-</v>
      </c>
      <c r="F20" s="15" t="str">
        <f t="shared" ref="F20:F26" si="3">IF(C20&lt;&gt;0,D20/C20,"-")</f>
        <v>-</v>
      </c>
    </row>
    <row r="21" spans="1:6" s="11" customFormat="1" ht="24.95" customHeight="1" x14ac:dyDescent="0.25">
      <c r="A21" s="13" t="s">
        <v>16</v>
      </c>
      <c r="B21" s="14">
        <v>0</v>
      </c>
      <c r="C21" s="14">
        <v>0</v>
      </c>
      <c r="D21" s="14">
        <v>0</v>
      </c>
      <c r="E21" s="15" t="str">
        <f t="shared" si="2"/>
        <v>-</v>
      </c>
      <c r="F21" s="15" t="str">
        <f t="shared" si="3"/>
        <v>-</v>
      </c>
    </row>
    <row r="22" spans="1:6" s="11" customFormat="1" ht="30" customHeight="1" x14ac:dyDescent="0.25">
      <c r="A22" s="17" t="s">
        <v>17</v>
      </c>
      <c r="B22" s="18">
        <f>B20-B21</f>
        <v>0</v>
      </c>
      <c r="C22" s="18">
        <f>C20-C21</f>
        <v>0</v>
      </c>
      <c r="D22" s="18">
        <f>D20-D21</f>
        <v>0</v>
      </c>
      <c r="E22" s="19" t="str">
        <f t="shared" si="2"/>
        <v>-</v>
      </c>
      <c r="F22" s="19" t="str">
        <f t="shared" si="3"/>
        <v>-</v>
      </c>
    </row>
    <row r="23" spans="1:6" s="11" customFormat="1" ht="24.95" customHeight="1" x14ac:dyDescent="0.25">
      <c r="A23" s="13" t="s">
        <v>18</v>
      </c>
      <c r="B23" s="14">
        <v>152257</v>
      </c>
      <c r="C23" s="14"/>
      <c r="D23" s="14">
        <v>123345.86</v>
      </c>
      <c r="E23" s="15">
        <f t="shared" si="2"/>
        <v>0.81011618513434525</v>
      </c>
      <c r="F23" s="15" t="str">
        <f t="shared" si="3"/>
        <v>-</v>
      </c>
    </row>
    <row r="24" spans="1:6" s="11" customFormat="1" ht="24.95" customHeight="1" x14ac:dyDescent="0.25">
      <c r="A24" s="13" t="s">
        <v>19</v>
      </c>
      <c r="B24" s="14">
        <v>155605.65</v>
      </c>
      <c r="C24" s="14"/>
      <c r="D24" s="14">
        <v>144135.22</v>
      </c>
      <c r="E24" s="15">
        <f t="shared" si="2"/>
        <v>0.92628526020745394</v>
      </c>
      <c r="F24" s="15" t="str">
        <f t="shared" si="3"/>
        <v>-</v>
      </c>
    </row>
    <row r="25" spans="1:6" ht="30" customHeight="1" x14ac:dyDescent="0.25">
      <c r="A25" s="17" t="s">
        <v>20</v>
      </c>
      <c r="B25" s="18">
        <f>B20-B21+B23-B24</f>
        <v>-3348.6499999999942</v>
      </c>
      <c r="C25" s="18">
        <f>C20-C21+C23-C24</f>
        <v>0</v>
      </c>
      <c r="D25" s="18">
        <f>D20-D21+D23-D24</f>
        <v>-20789.36</v>
      </c>
      <c r="E25" s="19">
        <f t="shared" si="2"/>
        <v>6.2082809490391764</v>
      </c>
      <c r="F25" s="19" t="str">
        <f t="shared" si="3"/>
        <v>-</v>
      </c>
    </row>
    <row r="26" spans="1:6" ht="30" customHeight="1" x14ac:dyDescent="0.25">
      <c r="A26" s="17" t="s">
        <v>21</v>
      </c>
      <c r="B26" s="18">
        <f>B14+B25</f>
        <v>-8.7311491370201111E-11</v>
      </c>
      <c r="C26" s="18">
        <f>C14+C25</f>
        <v>0</v>
      </c>
      <c r="D26" s="18">
        <f>D14+D25</f>
        <v>0</v>
      </c>
      <c r="E26" s="19">
        <f t="shared" si="2"/>
        <v>0</v>
      </c>
      <c r="F26" s="19" t="str">
        <f t="shared" si="3"/>
        <v>-</v>
      </c>
    </row>
    <row r="27" spans="1:6" x14ac:dyDescent="0.25">
      <c r="A27" s="11"/>
      <c r="B27" s="11"/>
      <c r="C27" s="11"/>
      <c r="D27" s="11"/>
      <c r="E27" s="11"/>
      <c r="F27" s="11"/>
    </row>
    <row r="28" spans="1:6" x14ac:dyDescent="0.25">
      <c r="A28" s="11"/>
      <c r="B28" s="11"/>
      <c r="C28" s="11"/>
      <c r="D28" s="11"/>
      <c r="E28" s="11"/>
      <c r="F28" s="11"/>
    </row>
    <row r="29" spans="1:6" x14ac:dyDescent="0.25">
      <c r="C29" s="24"/>
    </row>
  </sheetData>
  <mergeCells count="3">
    <mergeCell ref="A2:F2"/>
    <mergeCell ref="A4:F4"/>
    <mergeCell ref="A3:F3"/>
  </mergeCells>
  <pageMargins left="0.39370078740157499" right="0.39370078740157499" top="0.39370078740157499" bottom="0.39370078740157499" header="0.23622047244094499" footer="0.23622047244094499"/>
  <pageSetup paperSize="9" scale="82" fitToHeight="0" orientation="landscape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44"/>
  <sheetViews>
    <sheetView zoomScaleNormal="100" workbookViewId="0">
      <pane ySplit="6" topLeftCell="A133" activePane="bottomLeft" state="frozen"/>
      <selection pane="bottomLeft" activeCell="C131" sqref="C131"/>
    </sheetView>
  </sheetViews>
  <sheetFormatPr defaultColWidth="9.140625" defaultRowHeight="15" x14ac:dyDescent="0.25"/>
  <cols>
    <col min="1" max="1" width="73.7109375" style="1" customWidth="1"/>
    <col min="2" max="2" width="29.7109375" style="1" customWidth="1"/>
    <col min="3" max="4" width="19.7109375" style="1" customWidth="1"/>
    <col min="5" max="5" width="15.7109375" style="1" customWidth="1"/>
    <col min="6" max="6" width="12.7109375" style="1" customWidth="1"/>
    <col min="9" max="9" width="12.140625" bestFit="1" customWidth="1"/>
  </cols>
  <sheetData>
    <row r="1" spans="1:6" s="5" customFormat="1" ht="30" customHeight="1" x14ac:dyDescent="0.25">
      <c r="A1" s="61" t="s">
        <v>1</v>
      </c>
      <c r="B1" s="61"/>
      <c r="C1" s="61"/>
      <c r="D1" s="61"/>
      <c r="E1" s="61"/>
      <c r="F1" s="61"/>
    </row>
    <row r="2" spans="1:6" s="5" customFormat="1" ht="30" customHeight="1" x14ac:dyDescent="0.25">
      <c r="A2" s="61" t="s">
        <v>22</v>
      </c>
      <c r="B2" s="61"/>
      <c r="C2" s="61"/>
      <c r="D2" s="61"/>
      <c r="E2" s="61"/>
      <c r="F2" s="61"/>
    </row>
    <row r="3" spans="1:6" s="6" customFormat="1" ht="24.95" customHeight="1" x14ac:dyDescent="0.3">
      <c r="A3" s="61" t="s">
        <v>23</v>
      </c>
      <c r="B3" s="61"/>
      <c r="C3" s="61"/>
      <c r="D3" s="61"/>
      <c r="E3" s="61"/>
      <c r="F3" s="61"/>
    </row>
    <row r="4" spans="1:6" s="7" customFormat="1" ht="24.95" customHeight="1" x14ac:dyDescent="0.25">
      <c r="A4" s="8" t="s">
        <v>24</v>
      </c>
      <c r="B4" s="9"/>
      <c r="C4" s="9"/>
      <c r="D4" s="9"/>
      <c r="E4" s="9"/>
      <c r="F4" s="9"/>
    </row>
    <row r="5" spans="1:6" ht="57.6" customHeight="1" x14ac:dyDescent="0.25">
      <c r="A5" s="10" t="s">
        <v>25</v>
      </c>
      <c r="B5" s="10" t="s">
        <v>195</v>
      </c>
      <c r="C5" s="10" t="s">
        <v>191</v>
      </c>
      <c r="D5" s="10" t="s">
        <v>194</v>
      </c>
      <c r="E5" s="10" t="s">
        <v>26</v>
      </c>
      <c r="F5" s="10" t="s">
        <v>27</v>
      </c>
    </row>
    <row r="6" spans="1:6" s="11" customFormat="1" ht="15.95" customHeight="1" x14ac:dyDescent="0.25">
      <c r="A6" s="12" t="s">
        <v>6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x14ac:dyDescent="0.25">
      <c r="A7" s="25" t="s">
        <v>7</v>
      </c>
      <c r="B7" s="26">
        <f>SUBTOTAL(9,B10:B29)</f>
        <v>1811790.1700000002</v>
      </c>
      <c r="C7" s="26">
        <f>SUBTOTAL(9,C10:C29)</f>
        <v>2877806</v>
      </c>
      <c r="D7" s="26">
        <f>SUM(D8,D11,D16,D19,D22,D26)</f>
        <v>375394.81</v>
      </c>
      <c r="E7" s="27">
        <f t="shared" ref="E7:E30" si="0">IF(B7&lt;&gt;0,D7/B7,"-")</f>
        <v>0.20719552198475608</v>
      </c>
      <c r="F7" s="27">
        <f>SUM(D7/B7)</f>
        <v>0.20719552198475608</v>
      </c>
    </row>
    <row r="8" spans="1:6" x14ac:dyDescent="0.25">
      <c r="A8" s="28" t="s">
        <v>28</v>
      </c>
      <c r="B8" s="29">
        <f>SUBTOTAL(9,B10:B10)</f>
        <v>152257</v>
      </c>
      <c r="C8" s="29">
        <v>0</v>
      </c>
      <c r="D8" s="29">
        <f>SUBTOTAL(9,D10:D10)</f>
        <v>123345.86</v>
      </c>
      <c r="E8" s="30">
        <f t="shared" si="0"/>
        <v>0.81011618513434525</v>
      </c>
      <c r="F8" s="30" t="str">
        <f t="shared" ref="F8:F30" si="1">IF(C8&lt;&gt;0,D8/C8,"-")</f>
        <v>-</v>
      </c>
    </row>
    <row r="9" spans="1:6" x14ac:dyDescent="0.25">
      <c r="A9" s="31" t="s">
        <v>29</v>
      </c>
      <c r="B9" s="32">
        <f>SUBTOTAL(9,B10:B10)</f>
        <v>152257</v>
      </c>
      <c r="C9" s="32"/>
      <c r="D9" s="32">
        <f>SUBTOTAL(9,D10:D10)</f>
        <v>123345.86</v>
      </c>
      <c r="E9" s="33">
        <f t="shared" si="0"/>
        <v>0.81011618513434525</v>
      </c>
      <c r="F9" s="33" t="str">
        <f t="shared" si="1"/>
        <v>-</v>
      </c>
    </row>
    <row r="10" spans="1:6" x14ac:dyDescent="0.25">
      <c r="A10" s="34" t="s">
        <v>30</v>
      </c>
      <c r="B10" s="54">
        <v>152257</v>
      </c>
      <c r="C10" s="35">
        <v>0</v>
      </c>
      <c r="D10" s="35">
        <v>123345.86</v>
      </c>
      <c r="E10" s="36">
        <f t="shared" si="0"/>
        <v>0.81011618513434525</v>
      </c>
      <c r="F10" s="36" t="str">
        <f t="shared" si="1"/>
        <v>-</v>
      </c>
    </row>
    <row r="11" spans="1:6" x14ac:dyDescent="0.25">
      <c r="A11" s="28" t="s">
        <v>31</v>
      </c>
      <c r="B11" s="29">
        <f>SUBTOTAL(9,B13:B15)</f>
        <v>27966.880000000001</v>
      </c>
      <c r="C11" s="29">
        <v>32642</v>
      </c>
      <c r="D11" s="29">
        <f>SUBTOTAL(9,D13:D15)</f>
        <v>2700</v>
      </c>
      <c r="E11" s="30">
        <f t="shared" si="0"/>
        <v>9.65427677309732E-2</v>
      </c>
      <c r="F11" s="30">
        <f t="shared" si="1"/>
        <v>8.2715519882360145E-2</v>
      </c>
    </row>
    <row r="12" spans="1:6" x14ac:dyDescent="0.25">
      <c r="A12" s="31" t="s">
        <v>32</v>
      </c>
      <c r="B12" s="32">
        <f>SUBTOTAL(9,B13:B13)</f>
        <v>26066.880000000001</v>
      </c>
      <c r="C12" s="32"/>
      <c r="D12" s="32">
        <f>SUBTOTAL(9,D13:D13)</f>
        <v>0</v>
      </c>
      <c r="E12" s="33">
        <f t="shared" si="0"/>
        <v>0</v>
      </c>
      <c r="F12" s="33" t="str">
        <f t="shared" si="1"/>
        <v>-</v>
      </c>
    </row>
    <row r="13" spans="1:6" x14ac:dyDescent="0.25">
      <c r="A13" s="34" t="s">
        <v>33</v>
      </c>
      <c r="B13" s="35">
        <v>26066.880000000001</v>
      </c>
      <c r="C13" s="35"/>
      <c r="D13" s="35">
        <v>0</v>
      </c>
      <c r="E13" s="36">
        <f t="shared" si="0"/>
        <v>0</v>
      </c>
      <c r="F13" s="36" t="str">
        <f t="shared" si="1"/>
        <v>-</v>
      </c>
    </row>
    <row r="14" spans="1:6" x14ac:dyDescent="0.25">
      <c r="A14" s="31" t="s">
        <v>34</v>
      </c>
      <c r="B14" s="32">
        <f>SUBTOTAL(9,B15:B15)</f>
        <v>1900</v>
      </c>
      <c r="C14" s="32"/>
      <c r="D14" s="32">
        <f>SUBTOTAL(9,D15:D15)</f>
        <v>2700</v>
      </c>
      <c r="E14" s="33">
        <f t="shared" si="0"/>
        <v>1.4210526315789473</v>
      </c>
      <c r="F14" s="33" t="str">
        <f t="shared" si="1"/>
        <v>-</v>
      </c>
    </row>
    <row r="15" spans="1:6" x14ac:dyDescent="0.25">
      <c r="A15" s="34" t="s">
        <v>35</v>
      </c>
      <c r="B15" s="35">
        <v>1900</v>
      </c>
      <c r="C15" s="35"/>
      <c r="D15" s="35">
        <v>2700</v>
      </c>
      <c r="E15" s="36">
        <f t="shared" si="0"/>
        <v>1.4210526315789473</v>
      </c>
      <c r="F15" s="36" t="str">
        <f t="shared" si="1"/>
        <v>-</v>
      </c>
    </row>
    <row r="16" spans="1:6" x14ac:dyDescent="0.25">
      <c r="A16" s="28" t="s">
        <v>36</v>
      </c>
      <c r="B16" s="29">
        <f>SUBTOTAL(9,B18:B18)</f>
        <v>0.79</v>
      </c>
      <c r="C16" s="29">
        <v>2</v>
      </c>
      <c r="D16" s="29">
        <f>SUBTOTAL(9,D18:D18)</f>
        <v>0.63</v>
      </c>
      <c r="E16" s="30">
        <f t="shared" si="0"/>
        <v>0.79746835443037967</v>
      </c>
      <c r="F16" s="30">
        <f t="shared" si="1"/>
        <v>0.315</v>
      </c>
    </row>
    <row r="17" spans="1:6" x14ac:dyDescent="0.25">
      <c r="A17" s="31" t="s">
        <v>37</v>
      </c>
      <c r="B17" s="32">
        <f>SUBTOTAL(9,B18:B18)</f>
        <v>0.79</v>
      </c>
      <c r="C17" s="32"/>
      <c r="D17" s="32">
        <f>SUBTOTAL(9,D18:D18)</f>
        <v>0.63</v>
      </c>
      <c r="E17" s="33">
        <f t="shared" si="0"/>
        <v>0.79746835443037967</v>
      </c>
      <c r="F17" s="33" t="str">
        <f t="shared" si="1"/>
        <v>-</v>
      </c>
    </row>
    <row r="18" spans="1:6" x14ac:dyDescent="0.25">
      <c r="A18" s="34" t="s">
        <v>38</v>
      </c>
      <c r="B18" s="35">
        <v>0.79</v>
      </c>
      <c r="C18" s="35"/>
      <c r="D18" s="35">
        <v>0.63</v>
      </c>
      <c r="E18" s="36">
        <f t="shared" si="0"/>
        <v>0.79746835443037967</v>
      </c>
      <c r="F18" s="36" t="str">
        <f t="shared" si="1"/>
        <v>-</v>
      </c>
    </row>
    <row r="19" spans="1:6" x14ac:dyDescent="0.25">
      <c r="A19" s="28" t="s">
        <v>39</v>
      </c>
      <c r="B19" s="29">
        <f>SUBTOTAL(9,B21:B21)</f>
        <v>18241.060000000001</v>
      </c>
      <c r="C19" s="29">
        <v>39100</v>
      </c>
      <c r="D19" s="29">
        <f>SUBTOTAL(9,D21:D21)</f>
        <v>20813.900000000001</v>
      </c>
      <c r="E19" s="30">
        <f t="shared" si="0"/>
        <v>1.141046627772728</v>
      </c>
      <c r="F19" s="30">
        <f t="shared" si="1"/>
        <v>0.53232480818414329</v>
      </c>
    </row>
    <row r="20" spans="1:6" x14ac:dyDescent="0.25">
      <c r="A20" s="31" t="s">
        <v>40</v>
      </c>
      <c r="B20" s="32">
        <f>SUBTOTAL(9,B21:B21)</f>
        <v>18241.060000000001</v>
      </c>
      <c r="C20" s="32"/>
      <c r="D20" s="32">
        <f>SUBTOTAL(9,D21:D21)</f>
        <v>20813.900000000001</v>
      </c>
      <c r="E20" s="33">
        <f t="shared" si="0"/>
        <v>1.141046627772728</v>
      </c>
      <c r="F20" s="33" t="str">
        <f t="shared" si="1"/>
        <v>-</v>
      </c>
    </row>
    <row r="21" spans="1:6" x14ac:dyDescent="0.25">
      <c r="A21" s="34" t="s">
        <v>41</v>
      </c>
      <c r="B21" s="35">
        <v>18241.060000000001</v>
      </c>
      <c r="C21" s="35"/>
      <c r="D21" s="35">
        <v>20813.900000000001</v>
      </c>
      <c r="E21" s="36">
        <f t="shared" si="0"/>
        <v>1.141046627772728</v>
      </c>
      <c r="F21" s="36" t="str">
        <f t="shared" si="1"/>
        <v>-</v>
      </c>
    </row>
    <row r="22" spans="1:6" x14ac:dyDescent="0.25">
      <c r="A22" s="28" t="s">
        <v>42</v>
      </c>
      <c r="B22" s="29">
        <f>SUBTOTAL(9,B24:B25)</f>
        <v>14698.220000000001</v>
      </c>
      <c r="C22" s="29">
        <v>29500</v>
      </c>
      <c r="D22" s="29">
        <f>SUBTOTAL(9,D24:D25)</f>
        <v>15140.49</v>
      </c>
      <c r="E22" s="30">
        <f t="shared" si="0"/>
        <v>1.0300900381134586</v>
      </c>
      <c r="F22" s="30">
        <f t="shared" si="1"/>
        <v>0.51323694915254237</v>
      </c>
    </row>
    <row r="23" spans="1:6" x14ac:dyDescent="0.25">
      <c r="A23" s="31" t="s">
        <v>43</v>
      </c>
      <c r="B23" s="32">
        <f>SUBTOTAL(9,B24:B25)</f>
        <v>14698.220000000001</v>
      </c>
      <c r="C23" s="32"/>
      <c r="D23" s="32">
        <f>SUBTOTAL(9,D24:D25)</f>
        <v>15140.49</v>
      </c>
      <c r="E23" s="33">
        <f t="shared" si="0"/>
        <v>1.0300900381134586</v>
      </c>
      <c r="F23" s="33" t="str">
        <f t="shared" si="1"/>
        <v>-</v>
      </c>
    </row>
    <row r="24" spans="1:6" x14ac:dyDescent="0.25">
      <c r="A24" s="34" t="s">
        <v>44</v>
      </c>
      <c r="B24" s="35">
        <v>11165.04</v>
      </c>
      <c r="C24" s="35"/>
      <c r="D24" s="35">
        <v>11495.99</v>
      </c>
      <c r="E24" s="36">
        <f t="shared" si="0"/>
        <v>1.029641631377944</v>
      </c>
      <c r="F24" s="36" t="str">
        <f t="shared" si="1"/>
        <v>-</v>
      </c>
    </row>
    <row r="25" spans="1:6" x14ac:dyDescent="0.25">
      <c r="A25" s="34" t="s">
        <v>45</v>
      </c>
      <c r="B25" s="35">
        <v>3533.18</v>
      </c>
      <c r="C25" s="35"/>
      <c r="D25" s="35">
        <v>3644.5</v>
      </c>
      <c r="E25" s="36">
        <f t="shared" si="0"/>
        <v>1.0315070276634646</v>
      </c>
      <c r="F25" s="36" t="str">
        <f t="shared" si="1"/>
        <v>-</v>
      </c>
    </row>
    <row r="26" spans="1:6" x14ac:dyDescent="0.25">
      <c r="A26" s="28" t="s">
        <v>46</v>
      </c>
      <c r="B26" s="29">
        <f>SUBTOTAL(9,B28:B29)</f>
        <v>1598626.2200000002</v>
      </c>
      <c r="C26" s="29">
        <v>2776562</v>
      </c>
      <c r="D26" s="29">
        <f>SUBTOTAL(9,D28:D29)</f>
        <v>213393.93</v>
      </c>
      <c r="E26" s="30">
        <f t="shared" si="0"/>
        <v>0.133485818842631</v>
      </c>
      <c r="F26" s="30">
        <f t="shared" si="1"/>
        <v>7.6855452894622922E-2</v>
      </c>
    </row>
    <row r="27" spans="1:6" x14ac:dyDescent="0.25">
      <c r="A27" s="31" t="s">
        <v>47</v>
      </c>
      <c r="B27" s="32">
        <f>SUBTOTAL(9,B28:B29)</f>
        <v>1598626.2200000002</v>
      </c>
      <c r="C27" s="32"/>
      <c r="D27" s="32">
        <f>SUBTOTAL(9,D28:D29)</f>
        <v>213393.93</v>
      </c>
      <c r="E27" s="33">
        <f t="shared" si="0"/>
        <v>0.133485818842631</v>
      </c>
      <c r="F27" s="33" t="str">
        <f t="shared" si="1"/>
        <v>-</v>
      </c>
    </row>
    <row r="28" spans="1:6" x14ac:dyDescent="0.25">
      <c r="A28" s="34" t="s">
        <v>48</v>
      </c>
      <c r="B28" s="35">
        <v>194682.12</v>
      </c>
      <c r="C28" s="35"/>
      <c r="D28" s="35">
        <v>212027.12</v>
      </c>
      <c r="E28" s="36">
        <f t="shared" si="0"/>
        <v>1.0890939548018073</v>
      </c>
      <c r="F28" s="36" t="str">
        <f t="shared" si="1"/>
        <v>-</v>
      </c>
    </row>
    <row r="29" spans="1:6" x14ac:dyDescent="0.25">
      <c r="A29" s="34" t="s">
        <v>49</v>
      </c>
      <c r="B29" s="35">
        <v>1403944.1</v>
      </c>
      <c r="C29" s="35"/>
      <c r="D29" s="35">
        <v>1366.81</v>
      </c>
      <c r="E29" s="36">
        <f t="shared" si="0"/>
        <v>9.7355015773063888E-4</v>
      </c>
      <c r="F29" s="36" t="str">
        <f t="shared" si="1"/>
        <v>-</v>
      </c>
    </row>
    <row r="30" spans="1:6" ht="20.100000000000001" customHeight="1" x14ac:dyDescent="0.25">
      <c r="A30" s="37" t="s">
        <v>50</v>
      </c>
      <c r="B30" s="38">
        <f>IFERROR(SUBTOTAL(9,B10:B29),0)</f>
        <v>1811790.1700000002</v>
      </c>
      <c r="C30" s="38">
        <f>SUM(C11,C16,C19,C22,C26)</f>
        <v>2877806</v>
      </c>
      <c r="D30" s="38">
        <f>IFERROR(SUBTOTAL(9,D10:D29),0)</f>
        <v>375394.81</v>
      </c>
      <c r="E30" s="39">
        <f t="shared" si="0"/>
        <v>0.20719552198475608</v>
      </c>
      <c r="F30" s="39">
        <f t="shared" si="1"/>
        <v>0.13044479370742851</v>
      </c>
    </row>
    <row r="31" spans="1:6" x14ac:dyDescent="0.25">
      <c r="A31" s="11"/>
      <c r="B31" s="11"/>
      <c r="C31" s="11"/>
      <c r="D31" s="11"/>
      <c r="E31" s="11"/>
      <c r="F31" s="11"/>
    </row>
    <row r="32" spans="1:6" x14ac:dyDescent="0.25">
      <c r="A32" s="11"/>
      <c r="B32" s="11"/>
      <c r="C32" s="11"/>
      <c r="D32" s="11"/>
      <c r="E32" s="11"/>
      <c r="F32" s="11"/>
    </row>
    <row r="33" spans="1:6" s="7" customFormat="1" ht="24.95" customHeight="1" x14ac:dyDescent="0.25">
      <c r="A33" s="8" t="s">
        <v>51</v>
      </c>
      <c r="B33" s="9"/>
      <c r="C33" s="9"/>
      <c r="D33" s="9"/>
      <c r="E33" s="9"/>
      <c r="F33" s="9"/>
    </row>
    <row r="34" spans="1:6" ht="57.6" customHeight="1" x14ac:dyDescent="0.25">
      <c r="A34" s="40" t="s">
        <v>25</v>
      </c>
      <c r="B34" s="10" t="s">
        <v>195</v>
      </c>
      <c r="C34" s="10" t="s">
        <v>191</v>
      </c>
      <c r="D34" s="10" t="s">
        <v>194</v>
      </c>
      <c r="E34" s="10" t="s">
        <v>26</v>
      </c>
      <c r="F34" s="10" t="s">
        <v>27</v>
      </c>
    </row>
    <row r="35" spans="1:6" s="11" customFormat="1" ht="15.95" customHeight="1" x14ac:dyDescent="0.25">
      <c r="A35" s="12" t="s">
        <v>6</v>
      </c>
      <c r="B35" s="12">
        <f>COLUMN()</f>
        <v>2</v>
      </c>
      <c r="C35" s="12">
        <v>3</v>
      </c>
      <c r="D35" s="12">
        <f>COLUMN()</f>
        <v>4</v>
      </c>
      <c r="E35" s="12" t="str">
        <f>_xlfn.CONCAT(TEXT(COLUMN(),"@")," (",TEXT(D35,"@")," / ",TEXT(B35,"@"),")")</f>
        <v>5 (4 / 2)</v>
      </c>
      <c r="F35" s="12" t="str">
        <f>_xlfn.CONCAT(TEXT(COLUMN(),"@")," (",TEXT(D35,"@")," / ",TEXT(C35,"@"),")")</f>
        <v>6 (4 / 3)</v>
      </c>
    </row>
    <row r="36" spans="1:6" x14ac:dyDescent="0.25">
      <c r="A36" s="25" t="s">
        <v>10</v>
      </c>
      <c r="B36" s="26">
        <f>SUBTOTAL(9,B39:B79)</f>
        <v>240426.72</v>
      </c>
      <c r="C36" s="26">
        <f>SUM(C37,C44,C76)</f>
        <v>703856</v>
      </c>
      <c r="D36" s="26">
        <f>SUBTOTAL(9,D39:D79)</f>
        <v>229892.77999999997</v>
      </c>
      <c r="E36" s="27">
        <f t="shared" ref="E36:E67" si="2">IF(B36&lt;&gt;0,D36/B36,"-")</f>
        <v>0.95618648376519866</v>
      </c>
      <c r="F36" s="27">
        <f t="shared" ref="F36:F67" si="3">IF(C36&lt;&gt;0,D36/C36,"-")</f>
        <v>0.32661905276079195</v>
      </c>
    </row>
    <row r="37" spans="1:6" x14ac:dyDescent="0.25">
      <c r="A37" s="28" t="s">
        <v>52</v>
      </c>
      <c r="B37" s="29">
        <f>SUBTOTAL(9,B39:B43)</f>
        <v>153924.32</v>
      </c>
      <c r="C37" s="29">
        <v>360594</v>
      </c>
      <c r="D37" s="29">
        <f>SUBTOTAL(9,D39:D43)</f>
        <v>159003.74</v>
      </c>
      <c r="E37" s="30">
        <f t="shared" si="2"/>
        <v>1.0329994636325175</v>
      </c>
      <c r="F37" s="30">
        <f t="shared" si="3"/>
        <v>0.44094948889887237</v>
      </c>
    </row>
    <row r="38" spans="1:6" x14ac:dyDescent="0.25">
      <c r="A38" s="31" t="s">
        <v>53</v>
      </c>
      <c r="B38" s="32">
        <f>SUBTOTAL(9,B39:B39)</f>
        <v>125611.77</v>
      </c>
      <c r="C38" s="32"/>
      <c r="D38" s="32">
        <f>SUBTOTAL(9,D39:D39)</f>
        <v>133931.25</v>
      </c>
      <c r="E38" s="33">
        <f t="shared" si="2"/>
        <v>1.0662316915047052</v>
      </c>
      <c r="F38" s="33" t="str">
        <f t="shared" si="3"/>
        <v>-</v>
      </c>
    </row>
    <row r="39" spans="1:6" x14ac:dyDescent="0.25">
      <c r="A39" s="34" t="s">
        <v>54</v>
      </c>
      <c r="B39" s="35">
        <v>125611.77</v>
      </c>
      <c r="C39" s="35"/>
      <c r="D39" s="35">
        <v>133931.25</v>
      </c>
      <c r="E39" s="36">
        <f t="shared" si="2"/>
        <v>1.0662316915047052</v>
      </c>
      <c r="F39" s="36" t="str">
        <f t="shared" si="3"/>
        <v>-</v>
      </c>
    </row>
    <row r="40" spans="1:6" x14ac:dyDescent="0.25">
      <c r="A40" s="31" t="s">
        <v>55</v>
      </c>
      <c r="B40" s="32">
        <f>SUBTOTAL(9,B41:B41)</f>
        <v>7586.53</v>
      </c>
      <c r="C40" s="32"/>
      <c r="D40" s="32">
        <f>SUBTOTAL(9,D41:D41)</f>
        <v>3225</v>
      </c>
      <c r="E40" s="33">
        <f t="shared" si="2"/>
        <v>0.42509553115851384</v>
      </c>
      <c r="F40" s="33" t="str">
        <f t="shared" si="3"/>
        <v>-</v>
      </c>
    </row>
    <row r="41" spans="1:6" x14ac:dyDescent="0.25">
      <c r="A41" s="34" t="s">
        <v>56</v>
      </c>
      <c r="B41" s="35">
        <v>7586.53</v>
      </c>
      <c r="C41" s="35"/>
      <c r="D41" s="35">
        <v>3225</v>
      </c>
      <c r="E41" s="36">
        <f t="shared" si="2"/>
        <v>0.42509553115851384</v>
      </c>
      <c r="F41" s="36" t="str">
        <f t="shared" si="3"/>
        <v>-</v>
      </c>
    </row>
    <row r="42" spans="1:6" x14ac:dyDescent="0.25">
      <c r="A42" s="31" t="s">
        <v>57</v>
      </c>
      <c r="B42" s="32">
        <f>SUBTOTAL(9,B43:B43)</f>
        <v>20726.02</v>
      </c>
      <c r="C42" s="32"/>
      <c r="D42" s="32">
        <f>SUBTOTAL(9,D43:D43)</f>
        <v>21847.49</v>
      </c>
      <c r="E42" s="33">
        <f t="shared" si="2"/>
        <v>1.0541092790608135</v>
      </c>
      <c r="F42" s="33" t="str">
        <f t="shared" si="3"/>
        <v>-</v>
      </c>
    </row>
    <row r="43" spans="1:6" x14ac:dyDescent="0.25">
      <c r="A43" s="34" t="s">
        <v>58</v>
      </c>
      <c r="B43" s="35">
        <v>20726.02</v>
      </c>
      <c r="C43" s="35"/>
      <c r="D43" s="35">
        <v>21847.49</v>
      </c>
      <c r="E43" s="36">
        <f t="shared" si="2"/>
        <v>1.0541092790608135</v>
      </c>
      <c r="F43" s="36" t="str">
        <f t="shared" si="3"/>
        <v>-</v>
      </c>
    </row>
    <row r="44" spans="1:6" x14ac:dyDescent="0.25">
      <c r="A44" s="28" t="s">
        <v>59</v>
      </c>
      <c r="B44" s="29">
        <f>SUBTOTAL(9,B46:B75)</f>
        <v>85883.27</v>
      </c>
      <c r="C44" s="29">
        <v>340562</v>
      </c>
      <c r="D44" s="29">
        <f>SUBTOTAL(9,D46:D75)</f>
        <v>70199.689999999988</v>
      </c>
      <c r="E44" s="30">
        <f t="shared" si="2"/>
        <v>0.81738492258154571</v>
      </c>
      <c r="F44" s="30">
        <f t="shared" si="3"/>
        <v>0.20612895742919055</v>
      </c>
    </row>
    <row r="45" spans="1:6" x14ac:dyDescent="0.25">
      <c r="A45" s="31" t="s">
        <v>60</v>
      </c>
      <c r="B45" s="32">
        <f>SUBTOTAL(9,B46:B49)</f>
        <v>8375.6</v>
      </c>
      <c r="C45" s="32"/>
      <c r="D45" s="32">
        <f>SUBTOTAL(9,D46:D49)</f>
        <v>7871.54</v>
      </c>
      <c r="E45" s="33">
        <f t="shared" si="2"/>
        <v>0.93981804288647974</v>
      </c>
      <c r="F45" s="33" t="str">
        <f t="shared" si="3"/>
        <v>-</v>
      </c>
    </row>
    <row r="46" spans="1:6" x14ac:dyDescent="0.25">
      <c r="A46" s="34" t="s">
        <v>61</v>
      </c>
      <c r="B46" s="35">
        <v>2393.46</v>
      </c>
      <c r="C46" s="35"/>
      <c r="D46" s="35">
        <v>1318.88</v>
      </c>
      <c r="E46" s="36">
        <f t="shared" si="2"/>
        <v>0.55103490344522155</v>
      </c>
      <c r="F46" s="36" t="str">
        <f t="shared" si="3"/>
        <v>-</v>
      </c>
    </row>
    <row r="47" spans="1:6" x14ac:dyDescent="0.25">
      <c r="A47" s="34" t="s">
        <v>62</v>
      </c>
      <c r="B47" s="35">
        <v>4844.6400000000003</v>
      </c>
      <c r="C47" s="35"/>
      <c r="D47" s="35">
        <v>4784.66</v>
      </c>
      <c r="E47" s="36">
        <f t="shared" si="2"/>
        <v>0.98761930711053858</v>
      </c>
      <c r="F47" s="36" t="str">
        <f t="shared" si="3"/>
        <v>-</v>
      </c>
    </row>
    <row r="48" spans="1:6" x14ac:dyDescent="0.25">
      <c r="A48" s="34" t="s">
        <v>63</v>
      </c>
      <c r="B48" s="35">
        <v>1137.5</v>
      </c>
      <c r="C48" s="35"/>
      <c r="D48" s="35">
        <v>1768</v>
      </c>
      <c r="E48" s="36">
        <f t="shared" si="2"/>
        <v>1.5542857142857143</v>
      </c>
      <c r="F48" s="36" t="str">
        <f t="shared" si="3"/>
        <v>-</v>
      </c>
    </row>
    <row r="49" spans="1:6" x14ac:dyDescent="0.25">
      <c r="A49" s="34" t="s">
        <v>64</v>
      </c>
      <c r="B49" s="35">
        <v>0</v>
      </c>
      <c r="C49" s="35"/>
      <c r="D49" s="35">
        <v>0</v>
      </c>
      <c r="E49" s="36" t="str">
        <f t="shared" si="2"/>
        <v>-</v>
      </c>
      <c r="F49" s="36" t="str">
        <f t="shared" si="3"/>
        <v>-</v>
      </c>
    </row>
    <row r="50" spans="1:6" x14ac:dyDescent="0.25">
      <c r="A50" s="31" t="s">
        <v>65</v>
      </c>
      <c r="B50" s="32">
        <f>SUBTOTAL(9,B51:B56)</f>
        <v>30147.58</v>
      </c>
      <c r="C50" s="32"/>
      <c r="D50" s="32">
        <f>SUBTOTAL(9,D51:D56)</f>
        <v>22423.53</v>
      </c>
      <c r="E50" s="33">
        <f t="shared" si="2"/>
        <v>0.74379203902933499</v>
      </c>
      <c r="F50" s="33" t="str">
        <f t="shared" si="3"/>
        <v>-</v>
      </c>
    </row>
    <row r="51" spans="1:6" x14ac:dyDescent="0.25">
      <c r="A51" s="34" t="s">
        <v>66</v>
      </c>
      <c r="B51" s="35">
        <v>4647.42</v>
      </c>
      <c r="C51" s="35"/>
      <c r="D51" s="35">
        <v>2456.9299999999998</v>
      </c>
      <c r="E51" s="36">
        <f t="shared" si="2"/>
        <v>0.52866536702084166</v>
      </c>
      <c r="F51" s="36" t="str">
        <f t="shared" si="3"/>
        <v>-</v>
      </c>
    </row>
    <row r="52" spans="1:6" x14ac:dyDescent="0.25">
      <c r="A52" s="34" t="s">
        <v>67</v>
      </c>
      <c r="B52" s="35">
        <v>16755.830000000002</v>
      </c>
      <c r="C52" s="35"/>
      <c r="D52" s="35">
        <v>10189.56</v>
      </c>
      <c r="E52" s="36">
        <f t="shared" si="2"/>
        <v>0.60812027813602776</v>
      </c>
      <c r="F52" s="36" t="str">
        <f t="shared" si="3"/>
        <v>-</v>
      </c>
    </row>
    <row r="53" spans="1:6" x14ac:dyDescent="0.25">
      <c r="A53" s="34" t="s">
        <v>68</v>
      </c>
      <c r="B53" s="35">
        <v>8453.08</v>
      </c>
      <c r="C53" s="35"/>
      <c r="D53" s="35">
        <v>9584.49</v>
      </c>
      <c r="E53" s="36">
        <f t="shared" si="2"/>
        <v>1.1338458881259847</v>
      </c>
      <c r="F53" s="36" t="str">
        <f t="shared" si="3"/>
        <v>-</v>
      </c>
    </row>
    <row r="54" spans="1:6" x14ac:dyDescent="0.25">
      <c r="A54" s="34" t="s">
        <v>69</v>
      </c>
      <c r="B54" s="35">
        <v>0</v>
      </c>
      <c r="C54" s="35"/>
      <c r="D54" s="35">
        <v>0</v>
      </c>
      <c r="E54" s="36" t="str">
        <f t="shared" si="2"/>
        <v>-</v>
      </c>
      <c r="F54" s="36" t="str">
        <f t="shared" si="3"/>
        <v>-</v>
      </c>
    </row>
    <row r="55" spans="1:6" x14ac:dyDescent="0.25">
      <c r="A55" s="34" t="s">
        <v>70</v>
      </c>
      <c r="B55" s="35">
        <v>291.25</v>
      </c>
      <c r="C55" s="35"/>
      <c r="D55" s="35">
        <v>0</v>
      </c>
      <c r="E55" s="36">
        <f t="shared" si="2"/>
        <v>0</v>
      </c>
      <c r="F55" s="36" t="str">
        <f t="shared" si="3"/>
        <v>-</v>
      </c>
    </row>
    <row r="56" spans="1:6" x14ac:dyDescent="0.25">
      <c r="A56" s="34" t="s">
        <v>71</v>
      </c>
      <c r="B56" s="35">
        <v>0</v>
      </c>
      <c r="C56" s="35"/>
      <c r="D56" s="35">
        <v>192.55</v>
      </c>
      <c r="E56" s="36" t="str">
        <f t="shared" si="2"/>
        <v>-</v>
      </c>
      <c r="F56" s="36" t="str">
        <f t="shared" si="3"/>
        <v>-</v>
      </c>
    </row>
    <row r="57" spans="1:6" x14ac:dyDescent="0.25">
      <c r="A57" s="31" t="s">
        <v>72</v>
      </c>
      <c r="B57" s="32">
        <f>SUBTOTAL(9,B58:B66)</f>
        <v>44357.41</v>
      </c>
      <c r="C57" s="32"/>
      <c r="D57" s="32">
        <f>SUBTOTAL(9,D58:D66)</f>
        <v>37973.130000000005</v>
      </c>
      <c r="E57" s="33">
        <f t="shared" si="2"/>
        <v>0.85607184910029688</v>
      </c>
      <c r="F57" s="33" t="str">
        <f t="shared" si="3"/>
        <v>-</v>
      </c>
    </row>
    <row r="58" spans="1:6" x14ac:dyDescent="0.25">
      <c r="A58" s="34" t="s">
        <v>73</v>
      </c>
      <c r="B58" s="35">
        <v>1283.3800000000001</v>
      </c>
      <c r="C58" s="35"/>
      <c r="D58" s="35">
        <v>1319.63</v>
      </c>
      <c r="E58" s="36">
        <f t="shared" si="2"/>
        <v>1.0282457261294395</v>
      </c>
      <c r="F58" s="36" t="str">
        <f t="shared" si="3"/>
        <v>-</v>
      </c>
    </row>
    <row r="59" spans="1:6" x14ac:dyDescent="0.25">
      <c r="A59" s="34" t="s">
        <v>74</v>
      </c>
      <c r="B59" s="35">
        <v>14551.42</v>
      </c>
      <c r="C59" s="35"/>
      <c r="D59" s="35">
        <v>4863.6000000000004</v>
      </c>
      <c r="E59" s="36">
        <f t="shared" si="2"/>
        <v>0.33423542169767628</v>
      </c>
      <c r="F59" s="36" t="str">
        <f t="shared" si="3"/>
        <v>-</v>
      </c>
    </row>
    <row r="60" spans="1:6" x14ac:dyDescent="0.25">
      <c r="A60" s="34" t="s">
        <v>75</v>
      </c>
      <c r="B60" s="35">
        <v>1125</v>
      </c>
      <c r="C60" s="35"/>
      <c r="D60" s="35">
        <v>1264</v>
      </c>
      <c r="E60" s="36">
        <f t="shared" si="2"/>
        <v>1.1235555555555556</v>
      </c>
      <c r="F60" s="36" t="str">
        <f t="shared" si="3"/>
        <v>-</v>
      </c>
    </row>
    <row r="61" spans="1:6" x14ac:dyDescent="0.25">
      <c r="A61" s="34" t="s">
        <v>76</v>
      </c>
      <c r="B61" s="35">
        <v>2793.49</v>
      </c>
      <c r="C61" s="35"/>
      <c r="D61" s="35">
        <v>2763.26</v>
      </c>
      <c r="E61" s="36">
        <f t="shared" si="2"/>
        <v>0.98917841123469219</v>
      </c>
      <c r="F61" s="36" t="str">
        <f t="shared" si="3"/>
        <v>-</v>
      </c>
    </row>
    <row r="62" spans="1:6" x14ac:dyDescent="0.25">
      <c r="A62" s="34" t="s">
        <v>77</v>
      </c>
      <c r="B62" s="35">
        <v>3363.81</v>
      </c>
      <c r="C62" s="35"/>
      <c r="D62" s="35">
        <v>3917.52</v>
      </c>
      <c r="E62" s="36">
        <f t="shared" si="2"/>
        <v>1.1646079891551544</v>
      </c>
      <c r="F62" s="36" t="str">
        <f t="shared" si="3"/>
        <v>-</v>
      </c>
    </row>
    <row r="63" spans="1:6" x14ac:dyDescent="0.25">
      <c r="A63" s="34" t="s">
        <v>78</v>
      </c>
      <c r="B63" s="35">
        <v>0</v>
      </c>
      <c r="C63" s="35"/>
      <c r="D63" s="35">
        <v>0</v>
      </c>
      <c r="E63" s="36" t="str">
        <f t="shared" si="2"/>
        <v>-</v>
      </c>
      <c r="F63" s="36" t="str">
        <f t="shared" si="3"/>
        <v>-</v>
      </c>
    </row>
    <row r="64" spans="1:6" x14ac:dyDescent="0.25">
      <c r="A64" s="34" t="s">
        <v>79</v>
      </c>
      <c r="B64" s="35">
        <v>12730.08</v>
      </c>
      <c r="C64" s="35"/>
      <c r="D64" s="35">
        <v>11989.65</v>
      </c>
      <c r="E64" s="36">
        <f t="shared" si="2"/>
        <v>0.94183618641831002</v>
      </c>
      <c r="F64" s="36" t="str">
        <f t="shared" si="3"/>
        <v>-</v>
      </c>
    </row>
    <row r="65" spans="1:6" x14ac:dyDescent="0.25">
      <c r="A65" s="34" t="s">
        <v>80</v>
      </c>
      <c r="B65" s="35">
        <v>949.3</v>
      </c>
      <c r="C65" s="35"/>
      <c r="D65" s="35">
        <v>865.78</v>
      </c>
      <c r="E65" s="36">
        <f t="shared" si="2"/>
        <v>0.91201938270304439</v>
      </c>
      <c r="F65" s="36" t="str">
        <f t="shared" si="3"/>
        <v>-</v>
      </c>
    </row>
    <row r="66" spans="1:6" x14ac:dyDescent="0.25">
      <c r="A66" s="34" t="s">
        <v>81</v>
      </c>
      <c r="B66" s="35">
        <v>7560.93</v>
      </c>
      <c r="C66" s="35"/>
      <c r="D66" s="35">
        <v>10989.69</v>
      </c>
      <c r="E66" s="36">
        <f t="shared" si="2"/>
        <v>1.4534838968222163</v>
      </c>
      <c r="F66" s="36" t="str">
        <f t="shared" si="3"/>
        <v>-</v>
      </c>
    </row>
    <row r="67" spans="1:6" x14ac:dyDescent="0.25">
      <c r="A67" s="31" t="s">
        <v>82</v>
      </c>
      <c r="B67" s="32">
        <f>SUBTOTAL(9,B68:B68)</f>
        <v>0</v>
      </c>
      <c r="C67" s="32"/>
      <c r="D67" s="32">
        <f>SUBTOTAL(9,D68:D68)</f>
        <v>0</v>
      </c>
      <c r="E67" s="33" t="str">
        <f t="shared" si="2"/>
        <v>-</v>
      </c>
      <c r="F67" s="33" t="str">
        <f t="shared" si="3"/>
        <v>-</v>
      </c>
    </row>
    <row r="68" spans="1:6" x14ac:dyDescent="0.25">
      <c r="A68" s="34" t="s">
        <v>83</v>
      </c>
      <c r="B68" s="35">
        <v>0</v>
      </c>
      <c r="C68" s="35"/>
      <c r="D68" s="35">
        <v>0</v>
      </c>
      <c r="E68" s="36" t="str">
        <f t="shared" ref="E68:E94" si="4">IF(B68&lt;&gt;0,D68/B68,"-")</f>
        <v>-</v>
      </c>
      <c r="F68" s="36" t="str">
        <f t="shared" ref="F68:F95" si="5">IF(C68&lt;&gt;0,D68/C68,"-")</f>
        <v>-</v>
      </c>
    </row>
    <row r="69" spans="1:6" x14ac:dyDescent="0.25">
      <c r="A69" s="31" t="s">
        <v>84</v>
      </c>
      <c r="B69" s="32">
        <f>SUBTOTAL(9,B70:B75)</f>
        <v>3002.68</v>
      </c>
      <c r="C69" s="32"/>
      <c r="D69" s="32">
        <f>SUBTOTAL(9,D70:D75)</f>
        <v>1931.49</v>
      </c>
      <c r="E69" s="33">
        <f t="shared" si="4"/>
        <v>0.64325535854636529</v>
      </c>
      <c r="F69" s="33" t="str">
        <f t="shared" si="5"/>
        <v>-</v>
      </c>
    </row>
    <row r="70" spans="1:6" x14ac:dyDescent="0.25">
      <c r="A70" s="34" t="s">
        <v>85</v>
      </c>
      <c r="B70" s="35">
        <v>279</v>
      </c>
      <c r="C70" s="35"/>
      <c r="D70" s="35">
        <v>571</v>
      </c>
      <c r="E70" s="36">
        <f t="shared" si="4"/>
        <v>2.0465949820788532</v>
      </c>
      <c r="F70" s="36" t="str">
        <f t="shared" si="5"/>
        <v>-</v>
      </c>
    </row>
    <row r="71" spans="1:6" x14ac:dyDescent="0.25">
      <c r="A71" s="34" t="s">
        <v>86</v>
      </c>
      <c r="B71" s="35">
        <v>1006.86</v>
      </c>
      <c r="C71" s="35"/>
      <c r="D71" s="35">
        <v>500</v>
      </c>
      <c r="E71" s="36">
        <f t="shared" si="4"/>
        <v>0.49659336948533062</v>
      </c>
      <c r="F71" s="36" t="str">
        <f t="shared" si="5"/>
        <v>-</v>
      </c>
    </row>
    <row r="72" spans="1:6" x14ac:dyDescent="0.25">
      <c r="A72" s="34" t="s">
        <v>87</v>
      </c>
      <c r="B72" s="35">
        <v>1366.1</v>
      </c>
      <c r="C72" s="35"/>
      <c r="D72" s="35">
        <v>659.37</v>
      </c>
      <c r="E72" s="36">
        <f t="shared" si="4"/>
        <v>0.4826659834565552</v>
      </c>
      <c r="F72" s="36" t="str">
        <f t="shared" si="5"/>
        <v>-</v>
      </c>
    </row>
    <row r="73" spans="1:6" x14ac:dyDescent="0.25">
      <c r="A73" s="34" t="s">
        <v>88</v>
      </c>
      <c r="B73" s="35">
        <v>87</v>
      </c>
      <c r="C73" s="35"/>
      <c r="D73" s="35">
        <v>87</v>
      </c>
      <c r="E73" s="36">
        <f t="shared" si="4"/>
        <v>1</v>
      </c>
      <c r="F73" s="36" t="str">
        <f t="shared" si="5"/>
        <v>-</v>
      </c>
    </row>
    <row r="74" spans="1:6" x14ac:dyDescent="0.25">
      <c r="A74" s="34" t="s">
        <v>89</v>
      </c>
      <c r="B74" s="35">
        <v>63.72</v>
      </c>
      <c r="C74" s="35"/>
      <c r="D74" s="35">
        <v>63.72</v>
      </c>
      <c r="E74" s="36">
        <f t="shared" si="4"/>
        <v>1</v>
      </c>
      <c r="F74" s="36" t="str">
        <f t="shared" si="5"/>
        <v>-</v>
      </c>
    </row>
    <row r="75" spans="1:6" x14ac:dyDescent="0.25">
      <c r="A75" s="34" t="s">
        <v>90</v>
      </c>
      <c r="B75" s="35">
        <v>200</v>
      </c>
      <c r="C75" s="35"/>
      <c r="D75" s="35">
        <v>50.4</v>
      </c>
      <c r="E75" s="36">
        <f t="shared" si="4"/>
        <v>0.252</v>
      </c>
      <c r="F75" s="36" t="str">
        <f t="shared" si="5"/>
        <v>-</v>
      </c>
    </row>
    <row r="76" spans="1:6" x14ac:dyDescent="0.25">
      <c r="A76" s="28" t="s">
        <v>91</v>
      </c>
      <c r="B76" s="29">
        <f>SUBTOTAL(9,B78:B79)</f>
        <v>619.13</v>
      </c>
      <c r="C76" s="29">
        <v>2700</v>
      </c>
      <c r="D76" s="29">
        <f>SUBTOTAL(9,D78:D79)</f>
        <v>689.35</v>
      </c>
      <c r="E76" s="30">
        <f t="shared" si="4"/>
        <v>1.1134172144783809</v>
      </c>
      <c r="F76" s="30">
        <f t="shared" si="5"/>
        <v>0.25531481481481483</v>
      </c>
    </row>
    <row r="77" spans="1:6" x14ac:dyDescent="0.25">
      <c r="A77" s="31" t="s">
        <v>92</v>
      </c>
      <c r="B77" s="32">
        <f>SUBTOTAL(9,B78:B79)</f>
        <v>619.13</v>
      </c>
      <c r="C77" s="32"/>
      <c r="D77" s="32">
        <f>SUBTOTAL(9,D78:D79)</f>
        <v>689.35</v>
      </c>
      <c r="E77" s="33">
        <f t="shared" si="4"/>
        <v>1.1134172144783809</v>
      </c>
      <c r="F77" s="33" t="str">
        <f t="shared" si="5"/>
        <v>-</v>
      </c>
    </row>
    <row r="78" spans="1:6" x14ac:dyDescent="0.25">
      <c r="A78" s="34" t="s">
        <v>93</v>
      </c>
      <c r="B78" s="35">
        <v>619.13</v>
      </c>
      <c r="C78" s="35"/>
      <c r="D78" s="35">
        <v>689.35</v>
      </c>
      <c r="E78" s="36">
        <f t="shared" si="4"/>
        <v>1.1134172144783809</v>
      </c>
      <c r="F78" s="36" t="str">
        <f t="shared" si="5"/>
        <v>-</v>
      </c>
    </row>
    <row r="79" spans="1:6" x14ac:dyDescent="0.25">
      <c r="A79" s="34" t="s">
        <v>94</v>
      </c>
      <c r="B79" s="35">
        <v>0</v>
      </c>
      <c r="C79" s="35"/>
      <c r="D79" s="35">
        <v>0</v>
      </c>
      <c r="E79" s="36" t="str">
        <f t="shared" si="4"/>
        <v>-</v>
      </c>
      <c r="F79" s="36" t="str">
        <f t="shared" si="5"/>
        <v>-</v>
      </c>
    </row>
    <row r="80" spans="1:6" x14ac:dyDescent="0.25">
      <c r="A80" s="25" t="s">
        <v>11</v>
      </c>
      <c r="B80" s="26">
        <f>SUBTOTAL(9,B83:B94)</f>
        <v>1415757.7999999998</v>
      </c>
      <c r="C80" s="26">
        <f>SUM(C81,C84)</f>
        <v>2173950</v>
      </c>
      <c r="D80" s="26">
        <f>SUBTOTAL(9,D83:D94)</f>
        <v>1366.81</v>
      </c>
      <c r="E80" s="27">
        <f t="shared" si="4"/>
        <v>9.6542643098982057E-4</v>
      </c>
      <c r="F80" s="27">
        <f t="shared" si="5"/>
        <v>6.2872191172750063E-4</v>
      </c>
    </row>
    <row r="81" spans="1:9" x14ac:dyDescent="0.25">
      <c r="A81" s="28" t="s">
        <v>95</v>
      </c>
      <c r="B81" s="29">
        <f>SUBTOTAL(9,B83:B83)</f>
        <v>1874.95</v>
      </c>
      <c r="C81" s="29">
        <v>100</v>
      </c>
      <c r="D81" s="29">
        <f>SUBTOTAL(9,D83:D83)</f>
        <v>0</v>
      </c>
      <c r="E81" s="30">
        <f t="shared" si="4"/>
        <v>0</v>
      </c>
      <c r="F81" s="30">
        <f t="shared" si="5"/>
        <v>0</v>
      </c>
    </row>
    <row r="82" spans="1:9" x14ac:dyDescent="0.25">
      <c r="A82" s="31" t="s">
        <v>96</v>
      </c>
      <c r="B82" s="32">
        <f>SUBTOTAL(9,B83:B83)</f>
        <v>1874.95</v>
      </c>
      <c r="C82" s="32"/>
      <c r="D82" s="32">
        <f>SUBTOTAL(9,D83:D83)</f>
        <v>0</v>
      </c>
      <c r="E82" s="33">
        <f t="shared" si="4"/>
        <v>0</v>
      </c>
      <c r="F82" s="33" t="str">
        <f t="shared" si="5"/>
        <v>-</v>
      </c>
    </row>
    <row r="83" spans="1:9" x14ac:dyDescent="0.25">
      <c r="A83" s="34" t="s">
        <v>97</v>
      </c>
      <c r="B83" s="35">
        <v>1874.95</v>
      </c>
      <c r="C83" s="35"/>
      <c r="D83" s="35">
        <v>0</v>
      </c>
      <c r="E83" s="36">
        <f t="shared" si="4"/>
        <v>0</v>
      </c>
      <c r="F83" s="36" t="str">
        <f t="shared" si="5"/>
        <v>-</v>
      </c>
    </row>
    <row r="84" spans="1:9" x14ac:dyDescent="0.25">
      <c r="A84" s="28" t="s">
        <v>98</v>
      </c>
      <c r="B84" s="29">
        <f>SUBTOTAL(9,B86:B94)</f>
        <v>1413882.8499999999</v>
      </c>
      <c r="C84" s="29">
        <v>2173850</v>
      </c>
      <c r="D84" s="29">
        <f>SUBTOTAL(9,D86:D94)</f>
        <v>1366.81</v>
      </c>
      <c r="E84" s="30">
        <f t="shared" si="4"/>
        <v>9.6670668294760072E-4</v>
      </c>
      <c r="F84" s="30">
        <f t="shared" si="5"/>
        <v>6.2875083377417944E-4</v>
      </c>
      <c r="I84" s="59"/>
    </row>
    <row r="85" spans="1:9" x14ac:dyDescent="0.25">
      <c r="A85" s="31" t="s">
        <v>99</v>
      </c>
      <c r="B85" s="32">
        <f>SUBTOTAL(9,B86:B86)</f>
        <v>1403508.4</v>
      </c>
      <c r="C85" s="32"/>
      <c r="D85" s="32">
        <f>SUBTOTAL(9,D86:D86)</f>
        <v>0</v>
      </c>
      <c r="E85" s="33">
        <f t="shared" si="4"/>
        <v>0</v>
      </c>
      <c r="F85" s="33" t="str">
        <f t="shared" si="5"/>
        <v>-</v>
      </c>
    </row>
    <row r="86" spans="1:9" x14ac:dyDescent="0.25">
      <c r="A86" s="34" t="s">
        <v>100</v>
      </c>
      <c r="B86" s="35">
        <v>1403508.4</v>
      </c>
      <c r="C86" s="35"/>
      <c r="D86" s="35">
        <v>0</v>
      </c>
      <c r="E86" s="36">
        <f t="shared" si="4"/>
        <v>0</v>
      </c>
      <c r="F86" s="36" t="str">
        <f t="shared" si="5"/>
        <v>-</v>
      </c>
    </row>
    <row r="87" spans="1:9" x14ac:dyDescent="0.25">
      <c r="A87" s="31" t="s">
        <v>101</v>
      </c>
      <c r="B87" s="32">
        <f>SUBTOTAL(9,B88:B91)</f>
        <v>6993.75</v>
      </c>
      <c r="C87" s="32"/>
      <c r="D87" s="32">
        <f>SUBTOTAL(9,D88:D91)</f>
        <v>1366.81</v>
      </c>
      <c r="E87" s="33">
        <f t="shared" si="4"/>
        <v>0.19543306523681858</v>
      </c>
      <c r="F87" s="33" t="str">
        <f t="shared" si="5"/>
        <v>-</v>
      </c>
    </row>
    <row r="88" spans="1:9" x14ac:dyDescent="0.25">
      <c r="A88" s="34" t="s">
        <v>102</v>
      </c>
      <c r="B88" s="35">
        <v>6993.75</v>
      </c>
      <c r="C88" s="35"/>
      <c r="D88" s="35">
        <v>1366.81</v>
      </c>
      <c r="E88" s="36">
        <f t="shared" si="4"/>
        <v>0.19543306523681858</v>
      </c>
      <c r="F88" s="36" t="str">
        <f t="shared" si="5"/>
        <v>-</v>
      </c>
    </row>
    <row r="89" spans="1:9" x14ac:dyDescent="0.25">
      <c r="A89" s="34" t="s">
        <v>187</v>
      </c>
      <c r="B89" s="35"/>
      <c r="C89" s="35"/>
      <c r="D89" s="35">
        <v>0</v>
      </c>
      <c r="E89" s="36"/>
      <c r="F89" s="36"/>
    </row>
    <row r="90" spans="1:9" x14ac:dyDescent="0.25">
      <c r="A90" s="34" t="s">
        <v>103</v>
      </c>
      <c r="B90" s="35"/>
      <c r="C90" s="35"/>
      <c r="D90" s="35">
        <v>0</v>
      </c>
      <c r="E90" s="36" t="str">
        <f t="shared" si="4"/>
        <v>-</v>
      </c>
      <c r="F90" s="36" t="str">
        <f t="shared" si="5"/>
        <v>-</v>
      </c>
    </row>
    <row r="91" spans="1:9" x14ac:dyDescent="0.25">
      <c r="A91" s="34" t="s">
        <v>104</v>
      </c>
      <c r="B91" s="35">
        <v>0</v>
      </c>
      <c r="C91" s="35"/>
      <c r="D91" s="35">
        <v>0</v>
      </c>
      <c r="E91" s="36" t="str">
        <f t="shared" si="4"/>
        <v>-</v>
      </c>
      <c r="F91" s="36" t="str">
        <f t="shared" si="5"/>
        <v>-</v>
      </c>
    </row>
    <row r="92" spans="1:9" x14ac:dyDescent="0.25">
      <c r="A92" s="31" t="s">
        <v>105</v>
      </c>
      <c r="B92" s="32">
        <f>SUBTOTAL(9,B93:B94)</f>
        <v>3380.7</v>
      </c>
      <c r="C92" s="32"/>
      <c r="D92" s="32">
        <f>SUBTOTAL(9,D93:D94)</f>
        <v>0</v>
      </c>
      <c r="E92" s="33">
        <f t="shared" si="4"/>
        <v>0</v>
      </c>
      <c r="F92" s="33" t="str">
        <f t="shared" si="5"/>
        <v>-</v>
      </c>
    </row>
    <row r="93" spans="1:9" x14ac:dyDescent="0.25">
      <c r="A93" s="34" t="s">
        <v>106</v>
      </c>
      <c r="B93" s="35">
        <v>435.7</v>
      </c>
      <c r="C93" s="35"/>
      <c r="D93" s="35"/>
      <c r="E93" s="36">
        <f t="shared" si="4"/>
        <v>0</v>
      </c>
      <c r="F93" s="36" t="str">
        <f t="shared" si="5"/>
        <v>-</v>
      </c>
    </row>
    <row r="94" spans="1:9" x14ac:dyDescent="0.25">
      <c r="A94" s="34" t="s">
        <v>107</v>
      </c>
      <c r="B94" s="35">
        <v>2945</v>
      </c>
      <c r="C94" s="35"/>
      <c r="D94" s="35"/>
      <c r="E94" s="36">
        <f t="shared" si="4"/>
        <v>0</v>
      </c>
      <c r="F94" s="36" t="str">
        <f t="shared" si="5"/>
        <v>-</v>
      </c>
    </row>
    <row r="95" spans="1:9" ht="20.100000000000001" customHeight="1" x14ac:dyDescent="0.25">
      <c r="A95" s="37" t="s">
        <v>50</v>
      </c>
      <c r="B95" s="38">
        <f>IFERROR(SUBTOTAL(9,B39:B94),0)</f>
        <v>1656184.5199999998</v>
      </c>
      <c r="C95" s="38">
        <f>SUM(C44,C37,C76,C81,C84)</f>
        <v>2877806</v>
      </c>
      <c r="D95" s="38">
        <f>IFERROR(SUBTOTAL(9,D39:D94),0)</f>
        <v>231259.58999999997</v>
      </c>
      <c r="E95" s="39">
        <f>IF(B95&lt;&gt;0,D95/B95,"-")</f>
        <v>0.13963395213958407</v>
      </c>
      <c r="F95" s="39">
        <f t="shared" si="5"/>
        <v>8.0359687206156341E-2</v>
      </c>
    </row>
    <row r="96" spans="1:9" x14ac:dyDescent="0.25">
      <c r="E96" s="11"/>
      <c r="F96" s="11"/>
    </row>
    <row r="97" spans="1:6" x14ac:dyDescent="0.25">
      <c r="C97" s="24"/>
    </row>
    <row r="102" spans="1:6" s="6" customFormat="1" ht="24.95" customHeight="1" x14ac:dyDescent="0.3">
      <c r="A102" s="61" t="s">
        <v>108</v>
      </c>
      <c r="B102" s="61"/>
      <c r="C102" s="61"/>
      <c r="D102" s="61"/>
      <c r="E102" s="61"/>
      <c r="F102" s="61"/>
    </row>
    <row r="103" spans="1:6" s="7" customFormat="1" ht="24.95" customHeight="1" x14ac:dyDescent="0.25">
      <c r="A103" s="8" t="s">
        <v>24</v>
      </c>
      <c r="B103" s="9"/>
      <c r="C103" s="9"/>
      <c r="D103" s="9"/>
      <c r="E103" s="9"/>
      <c r="F103" s="9"/>
    </row>
    <row r="104" spans="1:6" ht="57.6" customHeight="1" x14ac:dyDescent="0.25">
      <c r="A104" s="10" t="s">
        <v>25</v>
      </c>
      <c r="B104" s="10" t="s">
        <v>195</v>
      </c>
      <c r="C104" s="10" t="s">
        <v>191</v>
      </c>
      <c r="D104" s="10" t="s">
        <v>194</v>
      </c>
      <c r="E104" s="10" t="s">
        <v>26</v>
      </c>
      <c r="F104" s="10" t="s">
        <v>27</v>
      </c>
    </row>
    <row r="105" spans="1:6" s="11" customFormat="1" ht="15.95" customHeight="1" x14ac:dyDescent="0.25">
      <c r="A105" s="12" t="s">
        <v>6</v>
      </c>
      <c r="B105" s="12">
        <f>COLUMN()</f>
        <v>2</v>
      </c>
      <c r="C105" s="12">
        <f>COLUMN()</f>
        <v>3</v>
      </c>
      <c r="D105" s="12">
        <f>COLUMN()</f>
        <v>4</v>
      </c>
      <c r="E105" s="12" t="str">
        <f>_xlfn.CONCAT(TEXT(COLUMN(),"@")," (",TEXT(D105,"@")," / ",TEXT(B105,"@"),")")</f>
        <v>5 (4 / 2)</v>
      </c>
      <c r="F105" s="12" t="str">
        <f>_xlfn.CONCAT(TEXT(COLUMN(),"@")," (",TEXT(D105,"@")," / ",TEXT(C105,"@"),")")</f>
        <v>6 (4 / 3)</v>
      </c>
    </row>
    <row r="106" spans="1:6" x14ac:dyDescent="0.25">
      <c r="A106" s="25" t="s">
        <v>109</v>
      </c>
      <c r="B106" s="26">
        <f>SUBTOTAL(9,B107:B107)</f>
        <v>1598626.22</v>
      </c>
      <c r="C106" s="26">
        <f>SUBTOTAL(9,C107:C107)</f>
        <v>2776562</v>
      </c>
      <c r="D106" s="26">
        <f>SUBTOTAL(9,D107:D107)</f>
        <v>213393.93</v>
      </c>
      <c r="E106" s="27">
        <f t="shared" ref="E106:E114" si="6">IF(B106&lt;&gt;0,D106/B106,"-")</f>
        <v>0.13348581884263103</v>
      </c>
      <c r="F106" s="27">
        <f t="shared" ref="F106:F114" si="7">IF(C106&lt;&gt;0,D106/C106,"-")</f>
        <v>7.6855452894622922E-2</v>
      </c>
    </row>
    <row r="107" spans="1:6" x14ac:dyDescent="0.25">
      <c r="A107" s="34" t="s">
        <v>110</v>
      </c>
      <c r="B107" s="35">
        <v>1598626.22</v>
      </c>
      <c r="C107" s="35">
        <v>2776562</v>
      </c>
      <c r="D107" s="35">
        <v>213393.93</v>
      </c>
      <c r="E107" s="36">
        <f t="shared" si="6"/>
        <v>0.13348581884263103</v>
      </c>
      <c r="F107" s="36">
        <f t="shared" si="7"/>
        <v>7.6855452894622922E-2</v>
      </c>
    </row>
    <row r="108" spans="1:6" x14ac:dyDescent="0.25">
      <c r="A108" s="25" t="s">
        <v>111</v>
      </c>
      <c r="B108" s="26">
        <f>SUBTOTAL(9,B109:B109)</f>
        <v>14699.01</v>
      </c>
      <c r="C108" s="26">
        <f>SUBTOTAL(9,C109:C109)</f>
        <v>29502</v>
      </c>
      <c r="D108" s="26">
        <f>SUBTOTAL(9,D109:D109)</f>
        <v>15141.12</v>
      </c>
      <c r="E108" s="27">
        <f t="shared" si="6"/>
        <v>1.0300775358340459</v>
      </c>
      <c r="F108" s="27">
        <f t="shared" si="7"/>
        <v>0.51322351027049018</v>
      </c>
    </row>
    <row r="109" spans="1:6" x14ac:dyDescent="0.25">
      <c r="A109" s="34" t="s">
        <v>112</v>
      </c>
      <c r="B109" s="35">
        <v>14699.01</v>
      </c>
      <c r="C109" s="35">
        <v>29502</v>
      </c>
      <c r="D109" s="35">
        <v>15141.12</v>
      </c>
      <c r="E109" s="36">
        <f t="shared" si="6"/>
        <v>1.0300775358340459</v>
      </c>
      <c r="F109" s="36">
        <f t="shared" si="7"/>
        <v>0.51322351027049018</v>
      </c>
    </row>
    <row r="110" spans="1:6" x14ac:dyDescent="0.25">
      <c r="A110" s="25" t="s">
        <v>113</v>
      </c>
      <c r="B110" s="26">
        <f>SUBTOTAL(9,B111:B111)</f>
        <v>18241.060000000001</v>
      </c>
      <c r="C110" s="26">
        <f>SUBTOTAL(9,C111:C111)</f>
        <v>39100</v>
      </c>
      <c r="D110" s="26">
        <f>SUBTOTAL(9,D111:D111)</f>
        <v>20813.900000000001</v>
      </c>
      <c r="E110" s="27">
        <f t="shared" si="6"/>
        <v>1.141046627772728</v>
      </c>
      <c r="F110" s="27">
        <f t="shared" si="7"/>
        <v>0.53232480818414329</v>
      </c>
    </row>
    <row r="111" spans="1:6" x14ac:dyDescent="0.25">
      <c r="A111" s="34" t="s">
        <v>114</v>
      </c>
      <c r="B111" s="35">
        <v>18241.060000000001</v>
      </c>
      <c r="C111" s="35">
        <v>39100</v>
      </c>
      <c r="D111" s="35">
        <v>20813.900000000001</v>
      </c>
      <c r="E111" s="36">
        <f t="shared" si="6"/>
        <v>1.141046627772728</v>
      </c>
      <c r="F111" s="36">
        <f t="shared" si="7"/>
        <v>0.53232480818414329</v>
      </c>
    </row>
    <row r="112" spans="1:6" x14ac:dyDescent="0.25">
      <c r="A112" s="25" t="s">
        <v>115</v>
      </c>
      <c r="B112" s="26">
        <f>SUBTOTAL(9,B113:B113)</f>
        <v>27966.880000000001</v>
      </c>
      <c r="C112" s="26">
        <f>SUBTOTAL(9,C113:C113)</f>
        <v>32642</v>
      </c>
      <c r="D112" s="26">
        <f>SUBTOTAL(9,D113:D113)</f>
        <v>2700</v>
      </c>
      <c r="E112" s="27">
        <f t="shared" si="6"/>
        <v>9.65427677309732E-2</v>
      </c>
      <c r="F112" s="27">
        <f t="shared" si="7"/>
        <v>8.2715519882360145E-2</v>
      </c>
    </row>
    <row r="113" spans="1:6" x14ac:dyDescent="0.25">
      <c r="A113" s="34" t="s">
        <v>116</v>
      </c>
      <c r="B113" s="35">
        <v>27966.880000000001</v>
      </c>
      <c r="C113" s="35">
        <v>32642</v>
      </c>
      <c r="D113" s="35">
        <v>2700</v>
      </c>
      <c r="E113" s="36">
        <f t="shared" si="6"/>
        <v>9.65427677309732E-2</v>
      </c>
      <c r="F113" s="36">
        <f t="shared" si="7"/>
        <v>8.2715519882360145E-2</v>
      </c>
    </row>
    <row r="114" spans="1:6" ht="20.100000000000001" customHeight="1" x14ac:dyDescent="0.25">
      <c r="A114" s="37" t="s">
        <v>50</v>
      </c>
      <c r="B114" s="38">
        <f>IFERROR(SUBTOTAL(9,B107:B113),0)</f>
        <v>1659533.17</v>
      </c>
      <c r="C114" s="38">
        <f>IFERROR(SUBTOTAL(9,C107:C113),0)</f>
        <v>2877806</v>
      </c>
      <c r="D114" s="38">
        <f>IFERROR(SUBTOTAL(9,D107:D113),0)</f>
        <v>252048.94999999998</v>
      </c>
      <c r="E114" s="39">
        <f t="shared" si="6"/>
        <v>0.15187942883961758</v>
      </c>
      <c r="F114" s="39">
        <f t="shared" si="7"/>
        <v>8.7583718290948034E-2</v>
      </c>
    </row>
    <row r="115" spans="1:6" x14ac:dyDescent="0.25">
      <c r="A115" s="11"/>
      <c r="B115" s="11"/>
      <c r="C115" s="11"/>
      <c r="D115" s="11"/>
      <c r="E115" s="11"/>
      <c r="F115" s="11"/>
    </row>
    <row r="116" spans="1:6" x14ac:dyDescent="0.25">
      <c r="A116" s="11"/>
      <c r="B116" s="11"/>
      <c r="C116" s="11"/>
      <c r="D116" s="11"/>
      <c r="E116" s="11"/>
      <c r="F116" s="11"/>
    </row>
    <row r="117" spans="1:6" s="7" customFormat="1" ht="24.95" customHeight="1" x14ac:dyDescent="0.25">
      <c r="A117" s="8" t="s">
        <v>51</v>
      </c>
      <c r="B117" s="9"/>
      <c r="C117" s="9"/>
      <c r="D117" s="9"/>
      <c r="E117" s="9"/>
      <c r="F117" s="9"/>
    </row>
    <row r="118" spans="1:6" ht="57.6" customHeight="1" x14ac:dyDescent="0.25">
      <c r="A118" s="40" t="s">
        <v>25</v>
      </c>
      <c r="B118" s="10" t="s">
        <v>195</v>
      </c>
      <c r="C118" s="10" t="s">
        <v>191</v>
      </c>
      <c r="D118" s="10" t="s">
        <v>194</v>
      </c>
      <c r="E118" s="10" t="s">
        <v>26</v>
      </c>
      <c r="F118" s="10" t="s">
        <v>27</v>
      </c>
    </row>
    <row r="119" spans="1:6" s="11" customFormat="1" ht="15.95" customHeight="1" x14ac:dyDescent="0.25">
      <c r="A119" s="12" t="s">
        <v>6</v>
      </c>
      <c r="B119" s="12">
        <f>COLUMN()</f>
        <v>2</v>
      </c>
      <c r="C119" s="12">
        <f>COLUMN()</f>
        <v>3</v>
      </c>
      <c r="D119" s="12">
        <f>COLUMN()</f>
        <v>4</v>
      </c>
      <c r="E119" s="12" t="str">
        <f>_xlfn.CONCAT(TEXT(COLUMN(),"@")," (",TEXT(D119,"@")," / ",TEXT(B119,"@"),")")</f>
        <v>5 (4 / 2)</v>
      </c>
      <c r="F119" s="12" t="str">
        <f>_xlfn.CONCAT(TEXT(COLUMN(),"@")," (",TEXT(D119,"@")," / ",TEXT(C119,"@"),")")</f>
        <v>6 (4 / 3)</v>
      </c>
    </row>
    <row r="120" spans="1:6" x14ac:dyDescent="0.25">
      <c r="A120" s="25" t="s">
        <v>109</v>
      </c>
      <c r="B120" s="26">
        <f>SUBTOTAL(9,B121:B121)</f>
        <v>1598626.22</v>
      </c>
      <c r="C120" s="26">
        <f>SUBTOTAL(9,C121:C121)</f>
        <v>2776562</v>
      </c>
      <c r="D120" s="26">
        <f>SUBTOTAL(9,D121:D121)</f>
        <v>213072.68</v>
      </c>
      <c r="E120" s="27">
        <f t="shared" ref="E120:E127" si="8">IF(B120&lt;&gt;0,D120/B120,"-")</f>
        <v>0.13328486505119377</v>
      </c>
      <c r="F120" s="27">
        <f t="shared" ref="F120:F128" si="9">IF(C120&lt;&gt;0,D120/C120,"-")</f>
        <v>7.6739752254766869E-2</v>
      </c>
    </row>
    <row r="121" spans="1:6" x14ac:dyDescent="0.25">
      <c r="A121" s="34" t="s">
        <v>110</v>
      </c>
      <c r="B121" s="35">
        <v>1598626.22</v>
      </c>
      <c r="C121" s="35">
        <v>2776562</v>
      </c>
      <c r="D121" s="35">
        <v>213072.68</v>
      </c>
      <c r="E121" s="36">
        <f t="shared" si="8"/>
        <v>0.13328486505119377</v>
      </c>
      <c r="F121" s="36">
        <f t="shared" si="9"/>
        <v>7.6739752254766869E-2</v>
      </c>
    </row>
    <row r="122" spans="1:6" x14ac:dyDescent="0.25">
      <c r="A122" s="25" t="s">
        <v>111</v>
      </c>
      <c r="B122" s="26">
        <f>SUBTOTAL(9,B123:B123)</f>
        <v>17615.63</v>
      </c>
      <c r="C122" s="26">
        <f>SUBTOTAL(9,C123:C123)</f>
        <v>29502</v>
      </c>
      <c r="D122" s="26">
        <f>SUBTOTAL(9,D123:D123)</f>
        <v>14369.19</v>
      </c>
      <c r="E122" s="27">
        <f t="shared" si="8"/>
        <v>0.81570684670375115</v>
      </c>
      <c r="F122" s="27">
        <f t="shared" si="9"/>
        <v>0.48705816554809844</v>
      </c>
    </row>
    <row r="123" spans="1:6" x14ac:dyDescent="0.25">
      <c r="A123" s="34" t="s">
        <v>112</v>
      </c>
      <c r="B123" s="35">
        <v>17615.63</v>
      </c>
      <c r="C123" s="35">
        <v>29502</v>
      </c>
      <c r="D123" s="35">
        <v>14369.19</v>
      </c>
      <c r="E123" s="36">
        <f t="shared" si="8"/>
        <v>0.81570684670375115</v>
      </c>
      <c r="F123" s="36">
        <f t="shared" si="9"/>
        <v>0.48705816554809844</v>
      </c>
    </row>
    <row r="124" spans="1:6" x14ac:dyDescent="0.25">
      <c r="A124" s="25" t="s">
        <v>113</v>
      </c>
      <c r="B124" s="26">
        <f>SUBTOTAL(9,B125:B125)</f>
        <v>24947.38</v>
      </c>
      <c r="C124" s="26">
        <f>SUBTOTAL(9,C125:C125)</f>
        <v>39100</v>
      </c>
      <c r="D124" s="26">
        <f>SUBTOTAL(9,D125:D125)</f>
        <v>2009.73</v>
      </c>
      <c r="E124" s="27">
        <f t="shared" si="8"/>
        <v>8.0558760078212624E-2</v>
      </c>
      <c r="F124" s="27">
        <f t="shared" si="9"/>
        <v>5.1399744245524299E-2</v>
      </c>
    </row>
    <row r="125" spans="1:6" x14ac:dyDescent="0.25">
      <c r="A125" s="34" t="s">
        <v>114</v>
      </c>
      <c r="B125" s="35">
        <v>24947.38</v>
      </c>
      <c r="C125" s="35">
        <v>39100</v>
      </c>
      <c r="D125" s="35">
        <v>2009.73</v>
      </c>
      <c r="E125" s="36">
        <f t="shared" si="8"/>
        <v>8.0558760078212624E-2</v>
      </c>
      <c r="F125" s="36">
        <f t="shared" si="9"/>
        <v>5.1399744245524299E-2</v>
      </c>
    </row>
    <row r="126" spans="1:6" x14ac:dyDescent="0.25">
      <c r="A126" s="25" t="s">
        <v>115</v>
      </c>
      <c r="B126" s="26">
        <f>SUBTOTAL(9,B127:B127)</f>
        <v>14995.28</v>
      </c>
      <c r="C126" s="26">
        <f>SUBTOTAL(9,C127:C127)</f>
        <v>32642</v>
      </c>
      <c r="D126" s="26">
        <f>SUBTOTAL(9,D127:D127)</f>
        <v>1807.99</v>
      </c>
      <c r="E126" s="27">
        <f t="shared" si="8"/>
        <v>0.12057060621742308</v>
      </c>
      <c r="F126" s="27">
        <f t="shared" si="9"/>
        <v>5.5388456589669753E-2</v>
      </c>
    </row>
    <row r="127" spans="1:6" x14ac:dyDescent="0.25">
      <c r="A127" s="34" t="s">
        <v>116</v>
      </c>
      <c r="B127" s="35">
        <v>14995.28</v>
      </c>
      <c r="C127" s="35">
        <v>32642</v>
      </c>
      <c r="D127" s="35">
        <v>1807.99</v>
      </c>
      <c r="E127" s="36">
        <f t="shared" si="8"/>
        <v>0.12057060621742308</v>
      </c>
      <c r="F127" s="36">
        <f t="shared" si="9"/>
        <v>5.5388456589669753E-2</v>
      </c>
    </row>
    <row r="128" spans="1:6" ht="20.100000000000001" customHeight="1" x14ac:dyDescent="0.25">
      <c r="A128" s="37" t="s">
        <v>50</v>
      </c>
      <c r="B128" s="38">
        <f>IFERROR(SUBTOTAL(9,B121:B127),0)</f>
        <v>1656184.5099999998</v>
      </c>
      <c r="C128" s="38">
        <f>IFERROR(SUBTOTAL(9,C121:C127),0)</f>
        <v>2877806</v>
      </c>
      <c r="D128" s="38">
        <f>IFERROR(SUBTOTAL(9,D121:D127),0)</f>
        <v>231259.59</v>
      </c>
      <c r="E128" s="39">
        <f>IF(B128&lt;&gt;0,D128/B128,"-")</f>
        <v>0.13963395298269032</v>
      </c>
      <c r="F128" s="39">
        <f t="shared" si="9"/>
        <v>8.0359687206156355E-2</v>
      </c>
    </row>
    <row r="129" spans="1:6" x14ac:dyDescent="0.25">
      <c r="E129" s="11"/>
      <c r="F129" s="11"/>
    </row>
    <row r="130" spans="1:6" x14ac:dyDescent="0.25">
      <c r="C130" s="24"/>
    </row>
    <row r="135" spans="1:6" s="6" customFormat="1" ht="24.95" customHeight="1" x14ac:dyDescent="0.3">
      <c r="A135" s="61" t="s">
        <v>117</v>
      </c>
      <c r="B135" s="61"/>
      <c r="C135" s="61"/>
      <c r="D135" s="61"/>
      <c r="E135" s="61"/>
      <c r="F135" s="61"/>
    </row>
    <row r="136" spans="1:6" s="7" customFormat="1" ht="24.95" customHeight="1" x14ac:dyDescent="0.25">
      <c r="A136" s="8" t="s">
        <v>51</v>
      </c>
      <c r="B136" s="9"/>
      <c r="C136" s="9"/>
      <c r="D136" s="9"/>
      <c r="E136" s="9"/>
      <c r="F136" s="9"/>
    </row>
    <row r="137" spans="1:6" ht="57.6" customHeight="1" x14ac:dyDescent="0.25">
      <c r="A137" s="10" t="s">
        <v>25</v>
      </c>
      <c r="B137" s="10" t="s">
        <v>195</v>
      </c>
      <c r="C137" s="10" t="s">
        <v>191</v>
      </c>
      <c r="D137" s="10" t="s">
        <v>194</v>
      </c>
      <c r="E137" s="10" t="s">
        <v>26</v>
      </c>
      <c r="F137" s="10" t="s">
        <v>27</v>
      </c>
    </row>
    <row r="138" spans="1:6" s="11" customFormat="1" ht="15.95" customHeight="1" x14ac:dyDescent="0.25">
      <c r="A138" s="12" t="s">
        <v>6</v>
      </c>
      <c r="B138" s="12">
        <f>COLUMN()</f>
        <v>2</v>
      </c>
      <c r="C138" s="12">
        <f>COLUMN()</f>
        <v>3</v>
      </c>
      <c r="D138" s="12">
        <f>COLUMN()</f>
        <v>4</v>
      </c>
      <c r="E138" s="12" t="str">
        <f>_xlfn.CONCAT(TEXT(COLUMN(),"@")," (",TEXT(D138,"@")," / ",TEXT(B138,"@"),")")</f>
        <v>5 (4 / 2)</v>
      </c>
      <c r="F138" s="12" t="str">
        <f>_xlfn.CONCAT(TEXT(COLUMN(),"@")," (",TEXT(D138,"@")," / ",TEXT(C138,"@"),")")</f>
        <v>6 (4 / 3)</v>
      </c>
    </row>
    <row r="139" spans="1:6" x14ac:dyDescent="0.25">
      <c r="A139" s="25" t="s">
        <v>118</v>
      </c>
      <c r="B139" s="26">
        <f>SUBTOTAL(9,B140:B140)</f>
        <v>1656184.51</v>
      </c>
      <c r="C139" s="26">
        <f>SUBTOTAL(9,C140:C140)</f>
        <v>2877806</v>
      </c>
      <c r="D139" s="26">
        <f>SUBTOTAL(9,D140:D140)</f>
        <v>231259.59</v>
      </c>
      <c r="E139" s="27">
        <f>IF(B139&lt;&gt;0,D139/B139,"-")</f>
        <v>0.13963395298269032</v>
      </c>
      <c r="F139" s="27">
        <f>IF(C139&lt;&gt;0,D139/C139,"-")</f>
        <v>8.0359687206156355E-2</v>
      </c>
    </row>
    <row r="140" spans="1:6" x14ac:dyDescent="0.25">
      <c r="A140" s="34" t="s">
        <v>119</v>
      </c>
      <c r="B140" s="35">
        <v>1656184.51</v>
      </c>
      <c r="C140" s="35">
        <v>2877806</v>
      </c>
      <c r="D140" s="35">
        <v>231259.59</v>
      </c>
      <c r="E140" s="36">
        <f>IF(B140&lt;&gt;0,D140/B140,"-")</f>
        <v>0.13963395298269032</v>
      </c>
      <c r="F140" s="36">
        <f>IF(C140&lt;&gt;0,D140/C140,"-")</f>
        <v>8.0359687206156355E-2</v>
      </c>
    </row>
    <row r="141" spans="1:6" ht="20.100000000000001" customHeight="1" x14ac:dyDescent="0.25">
      <c r="A141" s="37" t="s">
        <v>50</v>
      </c>
      <c r="B141" s="38">
        <f>IFERROR(SUBTOTAL(9,B140:B140),0)</f>
        <v>1656184.51</v>
      </c>
      <c r="C141" s="38">
        <f>IFERROR(SUBTOTAL(9,C140:C140),0)</f>
        <v>2877806</v>
      </c>
      <c r="D141" s="38">
        <f>IFERROR(SUBTOTAL(9,D140:D140),0)</f>
        <v>231259.59</v>
      </c>
      <c r="E141" s="39">
        <f>IF(B141&lt;&gt;0,D141/B141,"-")</f>
        <v>0.13963395298269032</v>
      </c>
      <c r="F141" s="39">
        <f>IF(C141&lt;&gt;0,D141/C141,"-")</f>
        <v>8.0359687206156355E-2</v>
      </c>
    </row>
    <row r="142" spans="1:6" x14ac:dyDescent="0.25">
      <c r="A142" s="11"/>
      <c r="B142" s="11"/>
      <c r="C142" s="11"/>
      <c r="D142" s="11"/>
      <c r="E142" s="11"/>
      <c r="F142" s="11"/>
    </row>
    <row r="143" spans="1:6" x14ac:dyDescent="0.25">
      <c r="A143" s="11"/>
      <c r="B143" s="11"/>
      <c r="C143" s="11"/>
      <c r="D143" s="11"/>
      <c r="E143" s="11"/>
      <c r="F143" s="11"/>
    </row>
    <row r="144" spans="1:6" x14ac:dyDescent="0.25">
      <c r="C144" s="24"/>
    </row>
  </sheetData>
  <mergeCells count="5">
    <mergeCell ref="A2:F2"/>
    <mergeCell ref="A3:F3"/>
    <mergeCell ref="A1:F1"/>
    <mergeCell ref="A102:F102"/>
    <mergeCell ref="A135:F135"/>
  </mergeCells>
  <pageMargins left="0.39370078740157499" right="0.39370078740157499" top="0.39370078740157499" bottom="0.39370078740157499" header="0.23622047244094499" footer="0.23622047244094499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Normal="100" workbookViewId="0">
      <pane ySplit="6" topLeftCell="A7" activePane="bottomLeft" state="frozen"/>
      <selection pane="bottomLeft" activeCell="C34" sqref="C34"/>
    </sheetView>
  </sheetViews>
  <sheetFormatPr defaultColWidth="9.140625" defaultRowHeight="15" x14ac:dyDescent="0.25"/>
  <cols>
    <col min="1" max="1" width="73.7109375" style="1" customWidth="1"/>
    <col min="2" max="2" width="29.710937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61" t="s">
        <v>1</v>
      </c>
      <c r="B1" s="61"/>
      <c r="C1" s="61"/>
      <c r="D1" s="61"/>
      <c r="E1" s="61"/>
      <c r="F1" s="61"/>
    </row>
    <row r="2" spans="1:6" s="5" customFormat="1" ht="30" customHeight="1" x14ac:dyDescent="0.25">
      <c r="A2" s="61" t="s">
        <v>120</v>
      </c>
      <c r="B2" s="61"/>
      <c r="C2" s="61"/>
      <c r="D2" s="61"/>
      <c r="E2" s="61"/>
      <c r="F2" s="61"/>
    </row>
    <row r="3" spans="1:6" s="6" customFormat="1" ht="24.95" customHeight="1" x14ac:dyDescent="0.3">
      <c r="A3" s="61" t="s">
        <v>121</v>
      </c>
      <c r="B3" s="61"/>
      <c r="C3" s="61"/>
      <c r="D3" s="61"/>
      <c r="E3" s="61"/>
      <c r="F3" s="61"/>
    </row>
    <row r="4" spans="1:6" s="7" customFormat="1" ht="24.95" customHeight="1" x14ac:dyDescent="0.25">
      <c r="A4" s="8" t="s">
        <v>122</v>
      </c>
      <c r="B4" s="9"/>
      <c r="C4" s="9"/>
      <c r="D4" s="9"/>
      <c r="E4" s="9"/>
      <c r="F4" s="9"/>
    </row>
    <row r="5" spans="1:6" ht="57.6" customHeight="1" x14ac:dyDescent="0.25">
      <c r="A5" s="10" t="s">
        <v>25</v>
      </c>
      <c r="B5" s="10" t="s">
        <v>195</v>
      </c>
      <c r="C5" s="10" t="s">
        <v>191</v>
      </c>
      <c r="D5" s="10" t="s">
        <v>194</v>
      </c>
      <c r="E5" s="10" t="s">
        <v>26</v>
      </c>
      <c r="F5" s="10" t="s">
        <v>27</v>
      </c>
    </row>
    <row r="6" spans="1:6" s="11" customFormat="1" ht="15.95" customHeight="1" x14ac:dyDescent="0.25">
      <c r="A6" s="12" t="s">
        <v>6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ht="20.100000000000001" customHeight="1" x14ac:dyDescent="0.25">
      <c r="A7" s="37" t="s">
        <v>50</v>
      </c>
      <c r="B7" s="38">
        <f>IFERROR(SUBTOTAL(9,#REF!),0)</f>
        <v>0</v>
      </c>
      <c r="C7" s="38">
        <v>0</v>
      </c>
      <c r="D7" s="38">
        <f>IFERROR(SUBTOTAL(9,#REF!),0)</f>
        <v>0</v>
      </c>
      <c r="E7" s="39" t="str">
        <f>IF(B7&lt;&gt;0,D7/B7,"-")</f>
        <v>-</v>
      </c>
      <c r="F7" s="39" t="str">
        <f>IF(C7&lt;&gt;0,D7/C7,"-")</f>
        <v>-</v>
      </c>
    </row>
    <row r="8" spans="1:6" x14ac:dyDescent="0.25">
      <c r="A8" s="11"/>
      <c r="B8" s="11"/>
      <c r="C8" s="11"/>
      <c r="D8" s="11"/>
      <c r="E8" s="11"/>
      <c r="F8" s="11"/>
    </row>
    <row r="9" spans="1:6" x14ac:dyDescent="0.25">
      <c r="A9" s="11"/>
      <c r="B9" s="11"/>
      <c r="C9" s="11"/>
      <c r="D9" s="11"/>
      <c r="E9" s="11"/>
      <c r="F9" s="11"/>
    </row>
    <row r="10" spans="1:6" s="7" customFormat="1" ht="24.95" customHeight="1" x14ac:dyDescent="0.25">
      <c r="A10" s="8" t="s">
        <v>123</v>
      </c>
      <c r="B10" s="9"/>
      <c r="C10" s="9"/>
      <c r="D10" s="9"/>
      <c r="E10" s="9"/>
      <c r="F10" s="9"/>
    </row>
    <row r="11" spans="1:6" ht="57.6" customHeight="1" x14ac:dyDescent="0.25">
      <c r="A11" s="40" t="s">
        <v>25</v>
      </c>
      <c r="B11" s="10" t="s">
        <v>195</v>
      </c>
      <c r="C11" s="10" t="s">
        <v>191</v>
      </c>
      <c r="D11" s="10" t="s">
        <v>194</v>
      </c>
      <c r="E11" s="10" t="s">
        <v>26</v>
      </c>
      <c r="F11" s="10" t="s">
        <v>27</v>
      </c>
    </row>
    <row r="12" spans="1:6" s="11" customFormat="1" ht="15.95" customHeight="1" x14ac:dyDescent="0.25">
      <c r="A12" s="12" t="s">
        <v>6</v>
      </c>
      <c r="B12" s="12">
        <f>COLUMN()</f>
        <v>2</v>
      </c>
      <c r="C12" s="12">
        <v>3</v>
      </c>
      <c r="D12" s="12">
        <f>COLUMN()</f>
        <v>4</v>
      </c>
      <c r="E12" s="12" t="str">
        <f>_xlfn.CONCAT(TEXT(COLUMN(),"@")," (",TEXT(D12,"@")," / ",TEXT(B12,"@"),")")</f>
        <v>5 (4 / 2)</v>
      </c>
      <c r="F12" s="12" t="str">
        <f>_xlfn.CONCAT(TEXT(COLUMN(),"@")," (",TEXT(D12,"@")," / ",TEXT(C12,"@"),")")</f>
        <v>6 (4 / 3)</v>
      </c>
    </row>
    <row r="13" spans="1:6" ht="20.100000000000001" customHeight="1" x14ac:dyDescent="0.25">
      <c r="A13" s="37" t="s">
        <v>50</v>
      </c>
      <c r="B13" s="38">
        <f>IFERROR(SUBTOTAL(9,#REF!),0)</f>
        <v>0</v>
      </c>
      <c r="C13" s="38">
        <v>0</v>
      </c>
      <c r="D13" s="38">
        <f>IFERROR(SUBTOTAL(9,#REF!),0)</f>
        <v>0</v>
      </c>
      <c r="E13" s="39" t="str">
        <f>IF(B13&lt;&gt;0,D13/D13,"-")</f>
        <v>-</v>
      </c>
      <c r="F13" s="39" t="str">
        <f>IF(C13&lt;&gt;0,D13/C13,"-")</f>
        <v>-</v>
      </c>
    </row>
    <row r="14" spans="1:6" x14ac:dyDescent="0.25">
      <c r="E14" s="11"/>
      <c r="F14" s="11"/>
    </row>
    <row r="15" spans="1:6" x14ac:dyDescent="0.25">
      <c r="C15" s="24"/>
    </row>
    <row r="20" spans="1:6" s="6" customFormat="1" ht="24.95" customHeight="1" x14ac:dyDescent="0.3">
      <c r="A20" s="61" t="s">
        <v>124</v>
      </c>
      <c r="B20" s="61"/>
      <c r="C20" s="61"/>
      <c r="D20" s="61"/>
      <c r="E20" s="61"/>
      <c r="F20" s="61"/>
    </row>
    <row r="21" spans="1:6" s="7" customFormat="1" ht="24.95" customHeight="1" x14ac:dyDescent="0.25">
      <c r="A21" s="8" t="s">
        <v>122</v>
      </c>
      <c r="B21" s="9"/>
      <c r="C21" s="9"/>
      <c r="D21" s="9"/>
      <c r="E21" s="9"/>
      <c r="F21" s="9"/>
    </row>
    <row r="22" spans="1:6" ht="57.6" customHeight="1" x14ac:dyDescent="0.25">
      <c r="A22" s="10" t="s">
        <v>25</v>
      </c>
      <c r="B22" s="10" t="s">
        <v>195</v>
      </c>
      <c r="C22" s="10" t="s">
        <v>191</v>
      </c>
      <c r="D22" s="10" t="s">
        <v>194</v>
      </c>
      <c r="E22" s="10" t="s">
        <v>26</v>
      </c>
      <c r="F22" s="10" t="s">
        <v>27</v>
      </c>
    </row>
    <row r="23" spans="1:6" s="11" customFormat="1" ht="15.95" customHeight="1" x14ac:dyDescent="0.25">
      <c r="A23" s="12" t="s">
        <v>6</v>
      </c>
      <c r="B23" s="12">
        <f>COLUMN()</f>
        <v>2</v>
      </c>
      <c r="C23" s="12">
        <f>COLUMN()</f>
        <v>3</v>
      </c>
      <c r="D23" s="12">
        <f>COLUMN()</f>
        <v>4</v>
      </c>
      <c r="E23" s="12" t="str">
        <f>_xlfn.CONCAT(TEXT(COLUMN(),"@")," (",TEXT(D23,"@")," / ",TEXT(B23,"@"),")")</f>
        <v>5 (4 / 2)</v>
      </c>
      <c r="F23" s="12" t="str">
        <f>_xlfn.CONCAT(TEXT(COLUMN(),"@")," (",TEXT(D23,"@")," / ",TEXT(C23,"@"),")")</f>
        <v>6 (4 / 3)</v>
      </c>
    </row>
    <row r="24" spans="1:6" ht="20.100000000000001" customHeight="1" x14ac:dyDescent="0.25">
      <c r="A24" s="37" t="s">
        <v>50</v>
      </c>
      <c r="B24" s="38">
        <f>IFERROR(SUBTOTAL(9,#REF!),0)</f>
        <v>0</v>
      </c>
      <c r="C24" s="38">
        <f>IFERROR(SUBTOTAL(9,#REF!),0)</f>
        <v>0</v>
      </c>
      <c r="D24" s="38">
        <f>IFERROR(SUBTOTAL(9,#REF!),0)</f>
        <v>0</v>
      </c>
      <c r="E24" s="39" t="str">
        <f>IF(B24&lt;&gt;0,D24/B24,"-")</f>
        <v>-</v>
      </c>
      <c r="F24" s="39" t="str">
        <f>IF(C24&lt;&gt;0,D24/C24,"-")</f>
        <v>-</v>
      </c>
    </row>
    <row r="25" spans="1:6" x14ac:dyDescent="0.25">
      <c r="A25" s="11"/>
      <c r="B25" s="11"/>
      <c r="C25" s="11"/>
      <c r="D25" s="11"/>
      <c r="E25" s="11"/>
      <c r="F25" s="11"/>
    </row>
    <row r="26" spans="1:6" x14ac:dyDescent="0.25">
      <c r="A26" s="11"/>
      <c r="B26" s="11"/>
      <c r="C26" s="11"/>
      <c r="D26" s="11"/>
      <c r="E26" s="11"/>
      <c r="F26" s="11"/>
    </row>
    <row r="27" spans="1:6" s="7" customFormat="1" ht="24.95" customHeight="1" x14ac:dyDescent="0.25">
      <c r="A27" s="8" t="s">
        <v>123</v>
      </c>
      <c r="B27" s="9"/>
      <c r="C27" s="9"/>
      <c r="D27" s="9"/>
      <c r="E27" s="9"/>
      <c r="F27" s="9"/>
    </row>
    <row r="28" spans="1:6" ht="57.6" customHeight="1" x14ac:dyDescent="0.25">
      <c r="A28" s="40" t="s">
        <v>25</v>
      </c>
      <c r="B28" s="10" t="s">
        <v>195</v>
      </c>
      <c r="C28" s="10" t="s">
        <v>191</v>
      </c>
      <c r="D28" s="10" t="s">
        <v>194</v>
      </c>
      <c r="E28" s="10" t="s">
        <v>26</v>
      </c>
      <c r="F28" s="10" t="s">
        <v>27</v>
      </c>
    </row>
    <row r="29" spans="1:6" s="11" customFormat="1" ht="15.95" customHeight="1" x14ac:dyDescent="0.25">
      <c r="A29" s="12" t="s">
        <v>6</v>
      </c>
      <c r="B29" s="12">
        <f>COLUMN()</f>
        <v>2</v>
      </c>
      <c r="C29" s="12">
        <f>COLUMN()</f>
        <v>3</v>
      </c>
      <c r="D29" s="12">
        <f>COLUMN()</f>
        <v>4</v>
      </c>
      <c r="E29" s="12" t="str">
        <f>_xlfn.CONCAT(TEXT(COLUMN(),"@")," (",TEXT(D29,"@")," / ",TEXT(B29,"@"),")")</f>
        <v>5 (4 / 2)</v>
      </c>
      <c r="F29" s="12" t="str">
        <f>_xlfn.CONCAT(TEXT(COLUMN(),"@")," (",TEXT(D29,"@")," / ",TEXT(C29,"@"),")")</f>
        <v>6 (4 / 3)</v>
      </c>
    </row>
    <row r="30" spans="1:6" ht="20.100000000000001" customHeight="1" x14ac:dyDescent="0.25">
      <c r="A30" s="37" t="s">
        <v>50</v>
      </c>
      <c r="B30" s="38">
        <f>IFERROR(SUBTOTAL(9,#REF!),0)</f>
        <v>0</v>
      </c>
      <c r="C30" s="38">
        <f>IFERROR(SUBTOTAL(9,#REF!),0)</f>
        <v>0</v>
      </c>
      <c r="D30" s="38">
        <f>IFERROR(SUBTOTAL(9,#REF!),0)</f>
        <v>0</v>
      </c>
      <c r="E30" s="39" t="str">
        <f>IF(B30&lt;&gt;0,D30/D30,"-")</f>
        <v>-</v>
      </c>
      <c r="F30" s="39" t="str">
        <f>IF(C30&lt;&gt;0,D30/C30,"-")</f>
        <v>-</v>
      </c>
    </row>
    <row r="31" spans="1:6" x14ac:dyDescent="0.25">
      <c r="E31" s="11"/>
      <c r="F31" s="11"/>
    </row>
    <row r="32" spans="1:6" x14ac:dyDescent="0.25">
      <c r="C32" s="24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39370078740157499" header="0.23622047244094499" footer="0.23622047244094499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44"/>
  <sheetViews>
    <sheetView tabSelected="1" zoomScaleNormal="100" workbookViewId="0">
      <pane ySplit="5" topLeftCell="A36" activePane="bottomLeft" state="frozen"/>
      <selection pane="bottomLeft" activeCell="C148" sqref="C148"/>
    </sheetView>
  </sheetViews>
  <sheetFormatPr defaultColWidth="9.140625" defaultRowHeight="15" x14ac:dyDescent="0.25"/>
  <cols>
    <col min="1" max="1" width="73.7109375" style="1" customWidth="1"/>
    <col min="2" max="2" width="27.4257812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61" t="s">
        <v>125</v>
      </c>
      <c r="B1" s="61"/>
      <c r="C1" s="61"/>
      <c r="D1" s="61"/>
      <c r="E1" s="61"/>
      <c r="F1" s="61"/>
    </row>
    <row r="2" spans="1:6" s="6" customFormat="1" ht="24.95" customHeight="1" x14ac:dyDescent="0.3">
      <c r="A2" s="61" t="s">
        <v>126</v>
      </c>
      <c r="B2" s="61"/>
      <c r="C2" s="61"/>
      <c r="D2" s="61"/>
      <c r="E2" s="61"/>
      <c r="F2" s="61"/>
    </row>
    <row r="3" spans="1:6" s="7" customFormat="1" ht="24.95" customHeight="1" x14ac:dyDescent="0.25">
      <c r="A3" s="8" t="s">
        <v>127</v>
      </c>
      <c r="B3" s="9"/>
      <c r="C3" s="9"/>
      <c r="D3" s="9"/>
      <c r="E3" s="9"/>
      <c r="F3" s="9"/>
    </row>
    <row r="4" spans="1:6" ht="57.6" customHeight="1" x14ac:dyDescent="0.25">
      <c r="A4" s="40" t="s">
        <v>25</v>
      </c>
      <c r="B4" s="10" t="s">
        <v>195</v>
      </c>
      <c r="C4" s="10" t="s">
        <v>191</v>
      </c>
      <c r="D4" s="10" t="s">
        <v>194</v>
      </c>
      <c r="E4" s="10" t="s">
        <v>26</v>
      </c>
      <c r="F4" s="10" t="s">
        <v>27</v>
      </c>
    </row>
    <row r="5" spans="1:6" s="11" customFormat="1" ht="15.95" customHeight="1" x14ac:dyDescent="0.25">
      <c r="A5" s="12" t="s">
        <v>6</v>
      </c>
      <c r="B5" s="12">
        <f>COLUMN()</f>
        <v>2</v>
      </c>
      <c r="C5" s="12">
        <f>COLUMN()</f>
        <v>3</v>
      </c>
      <c r="D5" s="12">
        <f>COLUMN()</f>
        <v>4</v>
      </c>
      <c r="E5" s="12" t="e">
        <f ca="1">_xlfn.CONCAT(TEXT(COLUMN(),"@")," (",TEXT(D5,"@")," / ",TEXT(B5,"@"),")")</f>
        <v>#NAME?</v>
      </c>
      <c r="F5" s="12" t="e">
        <f ca="1">_xlfn.CONCAT(TEXT(COLUMN(),"@")," (",TEXT(D5,"@")," / ",TEXT(C5,"@"),")")</f>
        <v>#NAME?</v>
      </c>
    </row>
    <row r="6" spans="1:6" x14ac:dyDescent="0.25">
      <c r="A6" s="25" t="s">
        <v>128</v>
      </c>
      <c r="B6" s="26">
        <f>SUBTOTAL(9,B7:B7)</f>
        <v>1656184.51</v>
      </c>
      <c r="C6" s="26">
        <f>SUBTOTAL(9,C7:C7)</f>
        <v>2877806</v>
      </c>
      <c r="D6" s="26">
        <f>SUBTOTAL(9,D7:D7)</f>
        <v>0</v>
      </c>
      <c r="E6" s="27">
        <f>IF(B6&lt;&gt;0,D6/B6,"-")</f>
        <v>0</v>
      </c>
      <c r="F6" s="27">
        <f>IF(C6&lt;&gt;0,D6/C6,"-")</f>
        <v>0</v>
      </c>
    </row>
    <row r="7" spans="1:6" x14ac:dyDescent="0.25">
      <c r="A7" s="34" t="s">
        <v>129</v>
      </c>
      <c r="B7" s="35">
        <v>1656184.51</v>
      </c>
      <c r="C7" s="35">
        <v>2877806</v>
      </c>
      <c r="D7" s="35"/>
      <c r="E7" s="36">
        <f>IF(B7&lt;&gt;0,D7/B7,"-")</f>
        <v>0</v>
      </c>
      <c r="F7" s="36">
        <f>IF(C7&lt;&gt;0,D7/C7,"-")</f>
        <v>0</v>
      </c>
    </row>
    <row r="8" spans="1:6" ht="20.100000000000001" customHeight="1" x14ac:dyDescent="0.25">
      <c r="A8" s="37" t="s">
        <v>50</v>
      </c>
      <c r="B8" s="38">
        <f>IFERROR(SUBTOTAL(9,B7:B7),0)</f>
        <v>1656184.51</v>
      </c>
      <c r="C8" s="38">
        <f>IFERROR(SUBTOTAL(9,C7:C7),0)</f>
        <v>2877806</v>
      </c>
      <c r="D8" s="38">
        <f>IFERROR(SUBTOTAL(9,D7:D7),0)</f>
        <v>0</v>
      </c>
      <c r="E8" s="39" t="e">
        <f>IF(B8&lt;&gt;0,D8/D8,"-")</f>
        <v>#DIV/0!</v>
      </c>
      <c r="F8" s="39">
        <f>IF(C8&lt;&gt;0,D8/C8,"-")</f>
        <v>0</v>
      </c>
    </row>
    <row r="9" spans="1:6" x14ac:dyDescent="0.25">
      <c r="E9" s="11"/>
      <c r="F9" s="11"/>
    </row>
    <row r="14" spans="1:6" s="6" customFormat="1" ht="24.95" customHeight="1" x14ac:dyDescent="0.3">
      <c r="A14" s="61" t="s">
        <v>130</v>
      </c>
      <c r="B14" s="61"/>
      <c r="C14" s="61"/>
      <c r="D14" s="61"/>
      <c r="E14" s="61"/>
      <c r="F14" s="61"/>
    </row>
    <row r="15" spans="1:6" s="7" customFormat="1" ht="24.95" customHeight="1" x14ac:dyDescent="0.25">
      <c r="A15" s="8" t="s">
        <v>127</v>
      </c>
      <c r="B15" s="9"/>
      <c r="C15" s="9"/>
      <c r="D15" s="9"/>
      <c r="E15" s="9"/>
      <c r="F15" s="9"/>
    </row>
    <row r="16" spans="1:6" ht="57.6" customHeight="1" x14ac:dyDescent="0.25">
      <c r="A16" s="40" t="s">
        <v>25</v>
      </c>
      <c r="B16" s="10" t="s">
        <v>195</v>
      </c>
      <c r="C16" s="10" t="s">
        <v>191</v>
      </c>
      <c r="D16" s="10" t="s">
        <v>194</v>
      </c>
      <c r="E16" s="10" t="s">
        <v>26</v>
      </c>
      <c r="F16" s="10" t="s">
        <v>27</v>
      </c>
    </row>
    <row r="17" spans="1:6" s="11" customFormat="1" ht="15.95" customHeight="1" x14ac:dyDescent="0.25">
      <c r="A17" s="12" t="s">
        <v>6</v>
      </c>
      <c r="B17" s="12">
        <f>COLUMN()</f>
        <v>2</v>
      </c>
      <c r="C17" s="12">
        <v>3</v>
      </c>
      <c r="D17" s="12">
        <f>COLUMN()</f>
        <v>4</v>
      </c>
      <c r="E17" s="12" t="e">
        <f ca="1">_xlfn.CONCAT(TEXT(COLUMN(),"@")," (",TEXT(D17,"@")," / ",TEXT(B17,"@"),")")</f>
        <v>#NAME?</v>
      </c>
      <c r="F17" s="12" t="e">
        <f ca="1">_xlfn.CONCAT(TEXT(COLUMN(),"@")," (",TEXT(D17,"@")," / ",TEXT(C17,"@"),")")</f>
        <v>#NAME?</v>
      </c>
    </row>
    <row r="18" spans="1:6" x14ac:dyDescent="0.25">
      <c r="A18" s="25" t="s">
        <v>128</v>
      </c>
      <c r="B18" s="26">
        <f>SUBTOTAL(9,B29:B142)</f>
        <v>1656184.51</v>
      </c>
      <c r="C18" s="26">
        <f>SUM(C19)</f>
        <v>2877806</v>
      </c>
      <c r="D18" s="26">
        <f>SUM(D19)</f>
        <v>231259.59</v>
      </c>
      <c r="E18" s="27">
        <f>IF(B18&lt;&gt;0,D18/B18,"-")</f>
        <v>0.13963395298269032</v>
      </c>
      <c r="F18" s="27">
        <f>IF(C18&lt;&gt;0,D18/C18,"-")</f>
        <v>8.0359687206156355E-2</v>
      </c>
    </row>
    <row r="19" spans="1:6" x14ac:dyDescent="0.25">
      <c r="A19" s="28" t="s">
        <v>129</v>
      </c>
      <c r="B19" s="57">
        <f>SUM(B21:B24)</f>
        <v>1656184.5099999998</v>
      </c>
      <c r="C19" s="57">
        <f>SUM(C21:C24)</f>
        <v>2877806</v>
      </c>
      <c r="D19" s="29">
        <f>SUM(D21:D24)</f>
        <v>231259.59</v>
      </c>
      <c r="E19" s="30">
        <f>IF(B19&lt;&gt;0,D19/B19,"-")</f>
        <v>0.13963395298269032</v>
      </c>
      <c r="F19" s="30">
        <f>IF(C19&lt;&gt;0,D19/C19,"-")</f>
        <v>8.0359687206156355E-2</v>
      </c>
    </row>
    <row r="20" spans="1:6" x14ac:dyDescent="0.25">
      <c r="A20" s="41" t="s">
        <v>131</v>
      </c>
      <c r="B20" s="42"/>
      <c r="C20" s="42"/>
      <c r="D20" s="42"/>
      <c r="E20" s="42"/>
      <c r="F20" s="42"/>
    </row>
    <row r="21" spans="1:6" x14ac:dyDescent="0.25">
      <c r="A21" s="43" t="s">
        <v>132</v>
      </c>
      <c r="B21" s="56">
        <f>SUM(B27,B65)</f>
        <v>1598626.22</v>
      </c>
      <c r="C21" s="56">
        <f>SUM(C27,C65)</f>
        <v>2776562</v>
      </c>
      <c r="D21" s="56">
        <f>SUM(D27,D65)</f>
        <v>213072.68</v>
      </c>
      <c r="E21" s="44"/>
      <c r="F21" s="44"/>
    </row>
    <row r="22" spans="1:6" x14ac:dyDescent="0.25">
      <c r="A22" s="43" t="s">
        <v>133</v>
      </c>
      <c r="B22" s="56">
        <f>SUM(B77)</f>
        <v>17615.63</v>
      </c>
      <c r="C22" s="56">
        <f>SUM(C77)</f>
        <v>29502</v>
      </c>
      <c r="D22" s="56">
        <f>SUM(D77)</f>
        <v>14369.19</v>
      </c>
      <c r="E22" s="44"/>
      <c r="F22" s="44"/>
    </row>
    <row r="23" spans="1:6" x14ac:dyDescent="0.25">
      <c r="A23" s="43" t="s">
        <v>134</v>
      </c>
      <c r="B23" s="56">
        <f>SUM(B105)</f>
        <v>24947.38</v>
      </c>
      <c r="C23" s="56">
        <f>SUM(C105)</f>
        <v>39100</v>
      </c>
      <c r="D23" s="56">
        <f>SUM(D105)</f>
        <v>2009.7300000000002</v>
      </c>
      <c r="E23" s="44"/>
      <c r="F23" s="44"/>
    </row>
    <row r="24" spans="1:6" x14ac:dyDescent="0.25">
      <c r="A24" s="43" t="s">
        <v>135</v>
      </c>
      <c r="B24" s="56">
        <f>SUM(B133)</f>
        <v>14995.28</v>
      </c>
      <c r="C24" s="56">
        <f>SUM(C133)</f>
        <v>32642</v>
      </c>
      <c r="D24" s="56">
        <f>SUM(D133)</f>
        <v>1807.99</v>
      </c>
      <c r="E24" s="44"/>
      <c r="F24" s="44"/>
    </row>
    <row r="25" spans="1:6" x14ac:dyDescent="0.25">
      <c r="A25" s="31" t="s">
        <v>136</v>
      </c>
      <c r="B25" s="32">
        <f>SUBTOTAL(9,B29:B142)</f>
        <v>1656184.51</v>
      </c>
      <c r="C25" s="32">
        <f>SUM(C21:C24)</f>
        <v>2877806</v>
      </c>
      <c r="D25" s="32">
        <f>SUM(D26,D64)</f>
        <v>213072.68</v>
      </c>
      <c r="E25" s="33">
        <f t="shared" ref="E25:E56" si="0">IF(B25&lt;&gt;0,D25/B25,"-")</f>
        <v>0.12865274292415643</v>
      </c>
      <c r="F25" s="33">
        <f t="shared" ref="F25:F56" si="1">IF(C25&lt;&gt;0,D25/C25,"-")</f>
        <v>7.4039973507595711E-2</v>
      </c>
    </row>
    <row r="26" spans="1:6" x14ac:dyDescent="0.25">
      <c r="A26" s="45" t="s">
        <v>137</v>
      </c>
      <c r="B26" s="46">
        <f>SUBTOTAL(9,B29:B63)</f>
        <v>183839.1</v>
      </c>
      <c r="C26" s="46">
        <f>SUM(C27)</f>
        <v>471562</v>
      </c>
      <c r="D26" s="46">
        <f>SUM(D27)</f>
        <v>199168.62</v>
      </c>
      <c r="E26" s="47">
        <f t="shared" si="0"/>
        <v>1.0833855257124301</v>
      </c>
      <c r="F26" s="47">
        <f t="shared" si="1"/>
        <v>0.42235935041415551</v>
      </c>
    </row>
    <row r="27" spans="1:6" x14ac:dyDescent="0.25">
      <c r="A27" s="48" t="s">
        <v>138</v>
      </c>
      <c r="B27" s="49">
        <f>SUBTOTAL(9,B29:B63)</f>
        <v>183839.1</v>
      </c>
      <c r="C27" s="49">
        <f>SUM(C28,C32,C57,C60)</f>
        <v>471562</v>
      </c>
      <c r="D27" s="49">
        <f>SUM(D28,D32,D57,D60)</f>
        <v>199168.62</v>
      </c>
      <c r="E27" s="50">
        <f t="shared" si="0"/>
        <v>1.0833855257124301</v>
      </c>
      <c r="F27" s="50">
        <f t="shared" si="1"/>
        <v>0.42235935041415551</v>
      </c>
    </row>
    <row r="28" spans="1:6" x14ac:dyDescent="0.25">
      <c r="A28" s="51" t="s">
        <v>139</v>
      </c>
      <c r="B28" s="52">
        <f>SUBTOTAL(9,B29:B31)</f>
        <v>138508.28</v>
      </c>
      <c r="C28" s="52">
        <v>329572</v>
      </c>
      <c r="D28" s="52">
        <f>SUM(D29:D31)</f>
        <v>156660.48000000001</v>
      </c>
      <c r="E28" s="53">
        <f t="shared" si="0"/>
        <v>1.1310549809729786</v>
      </c>
      <c r="F28" s="53">
        <f t="shared" si="1"/>
        <v>0.47534523563894993</v>
      </c>
    </row>
    <row r="29" spans="1:6" x14ac:dyDescent="0.25">
      <c r="A29" s="34" t="s">
        <v>140</v>
      </c>
      <c r="B29" s="35">
        <v>115769.67</v>
      </c>
      <c r="C29" s="35"/>
      <c r="D29" s="35">
        <v>131725.72</v>
      </c>
      <c r="E29" s="36">
        <f t="shared" si="0"/>
        <v>1.1378258226010318</v>
      </c>
      <c r="F29" s="36" t="str">
        <f t="shared" si="1"/>
        <v>-</v>
      </c>
    </row>
    <row r="30" spans="1:6" x14ac:dyDescent="0.25">
      <c r="A30" s="34" t="s">
        <v>141</v>
      </c>
      <c r="B30" s="35">
        <v>3636.53</v>
      </c>
      <c r="C30" s="35"/>
      <c r="D30" s="35">
        <v>3200</v>
      </c>
      <c r="E30" s="36">
        <f t="shared" si="0"/>
        <v>0.87995974184181069</v>
      </c>
      <c r="F30" s="36" t="str">
        <f t="shared" si="1"/>
        <v>-</v>
      </c>
    </row>
    <row r="31" spans="1:6" x14ac:dyDescent="0.25">
      <c r="A31" s="34" t="s">
        <v>142</v>
      </c>
      <c r="B31" s="35">
        <v>19102.080000000002</v>
      </c>
      <c r="C31" s="35"/>
      <c r="D31" s="35">
        <v>21734.76</v>
      </c>
      <c r="E31" s="36">
        <f t="shared" si="0"/>
        <v>1.1378216403658656</v>
      </c>
      <c r="F31" s="36" t="str">
        <f t="shared" si="1"/>
        <v>-</v>
      </c>
    </row>
    <row r="32" spans="1:6" x14ac:dyDescent="0.25">
      <c r="A32" s="51" t="s">
        <v>143</v>
      </c>
      <c r="B32" s="52">
        <f>SUBTOTAL(9,B33:B56)</f>
        <v>44533.740000000005</v>
      </c>
      <c r="C32" s="52">
        <v>130290</v>
      </c>
      <c r="D32" s="52">
        <f>SUM(D33:D56)</f>
        <v>40778.239999999998</v>
      </c>
      <c r="E32" s="53">
        <f t="shared" si="0"/>
        <v>0.91567068025276999</v>
      </c>
      <c r="F32" s="53">
        <f t="shared" si="1"/>
        <v>0.31298058177910815</v>
      </c>
    </row>
    <row r="33" spans="1:6" x14ac:dyDescent="0.25">
      <c r="A33" s="34" t="s">
        <v>144</v>
      </c>
      <c r="B33" s="35">
        <v>353.5</v>
      </c>
      <c r="C33" s="35"/>
      <c r="D33" s="35">
        <v>1318.88</v>
      </c>
      <c r="E33" s="36">
        <f t="shared" si="0"/>
        <v>3.7309193776520511</v>
      </c>
      <c r="F33" s="36" t="str">
        <f t="shared" si="1"/>
        <v>-</v>
      </c>
    </row>
    <row r="34" spans="1:6" x14ac:dyDescent="0.25">
      <c r="A34" s="34" t="s">
        <v>145</v>
      </c>
      <c r="B34" s="35">
        <v>4271.3999999999996</v>
      </c>
      <c r="C34" s="35"/>
      <c r="D34" s="35">
        <v>4672.47</v>
      </c>
      <c r="E34" s="36">
        <f t="shared" si="0"/>
        <v>1.0938966146930751</v>
      </c>
      <c r="F34" s="36" t="str">
        <f t="shared" si="1"/>
        <v>-</v>
      </c>
    </row>
    <row r="35" spans="1:6" x14ac:dyDescent="0.25">
      <c r="A35" s="34" t="s">
        <v>146</v>
      </c>
      <c r="B35" s="35">
        <v>1137.5</v>
      </c>
      <c r="C35" s="35"/>
      <c r="D35" s="35">
        <v>1768</v>
      </c>
      <c r="E35" s="36">
        <f t="shared" si="0"/>
        <v>1.5542857142857143</v>
      </c>
      <c r="F35" s="36" t="str">
        <f t="shared" si="1"/>
        <v>-</v>
      </c>
    </row>
    <row r="36" spans="1:6" x14ac:dyDescent="0.25">
      <c r="A36" s="34" t="s">
        <v>147</v>
      </c>
      <c r="B36" s="35">
        <v>0</v>
      </c>
      <c r="C36" s="35"/>
      <c r="D36" s="35">
        <v>0</v>
      </c>
      <c r="E36" s="36" t="str">
        <f t="shared" si="0"/>
        <v>-</v>
      </c>
      <c r="F36" s="36" t="str">
        <f t="shared" si="1"/>
        <v>-</v>
      </c>
    </row>
    <row r="37" spans="1:6" x14ac:dyDescent="0.25">
      <c r="A37" s="34" t="s">
        <v>148</v>
      </c>
      <c r="B37" s="35">
        <v>1457.96</v>
      </c>
      <c r="C37" s="35"/>
      <c r="D37" s="35">
        <v>1233.23</v>
      </c>
      <c r="E37" s="36">
        <f t="shared" si="0"/>
        <v>0.84585996872342173</v>
      </c>
      <c r="F37" s="36" t="str">
        <f t="shared" si="1"/>
        <v>-</v>
      </c>
    </row>
    <row r="38" spans="1:6" x14ac:dyDescent="0.25">
      <c r="A38" s="34" t="s">
        <v>149</v>
      </c>
      <c r="B38" s="35">
        <v>346.2</v>
      </c>
      <c r="C38" s="35"/>
      <c r="D38" s="35">
        <v>0</v>
      </c>
      <c r="E38" s="36">
        <f t="shared" si="0"/>
        <v>0</v>
      </c>
      <c r="F38" s="36" t="str">
        <f t="shared" si="1"/>
        <v>-</v>
      </c>
    </row>
    <row r="39" spans="1:6" x14ac:dyDescent="0.25">
      <c r="A39" s="34" t="s">
        <v>150</v>
      </c>
      <c r="B39" s="35">
        <v>8453.08</v>
      </c>
      <c r="C39" s="35"/>
      <c r="D39" s="35">
        <v>9584.49</v>
      </c>
      <c r="E39" s="36">
        <f t="shared" si="0"/>
        <v>1.1338458881259847</v>
      </c>
      <c r="F39" s="36" t="str">
        <f t="shared" si="1"/>
        <v>-</v>
      </c>
    </row>
    <row r="40" spans="1:6" x14ac:dyDescent="0.25">
      <c r="A40" s="34" t="s">
        <v>151</v>
      </c>
      <c r="B40" s="35">
        <v>0</v>
      </c>
      <c r="C40" s="35"/>
      <c r="D40" s="35">
        <v>0</v>
      </c>
      <c r="E40" s="36" t="str">
        <f t="shared" si="0"/>
        <v>-</v>
      </c>
      <c r="F40" s="36" t="str">
        <f t="shared" si="1"/>
        <v>-</v>
      </c>
    </row>
    <row r="41" spans="1:6" x14ac:dyDescent="0.25">
      <c r="A41" s="34" t="s">
        <v>152</v>
      </c>
      <c r="B41" s="35">
        <v>291.25</v>
      </c>
      <c r="C41" s="35"/>
      <c r="D41" s="35">
        <v>0</v>
      </c>
      <c r="E41" s="36">
        <f t="shared" si="0"/>
        <v>0</v>
      </c>
      <c r="F41" s="36" t="str">
        <f t="shared" si="1"/>
        <v>-</v>
      </c>
    </row>
    <row r="42" spans="1:6" x14ac:dyDescent="0.25">
      <c r="A42" s="34" t="s">
        <v>153</v>
      </c>
      <c r="B42" s="35"/>
      <c r="C42" s="35"/>
      <c r="D42" s="35">
        <v>192.55</v>
      </c>
      <c r="E42" s="36" t="str">
        <f t="shared" si="0"/>
        <v>-</v>
      </c>
      <c r="F42" s="36" t="str">
        <f t="shared" si="1"/>
        <v>-</v>
      </c>
    </row>
    <row r="43" spans="1:6" x14ac:dyDescent="0.25">
      <c r="A43" s="34" t="s">
        <v>154</v>
      </c>
      <c r="B43" s="35">
        <v>1283.3800000000001</v>
      </c>
      <c r="C43" s="35"/>
      <c r="D43" s="35">
        <v>1198.5</v>
      </c>
      <c r="E43" s="36">
        <f t="shared" si="0"/>
        <v>0.93386214527263933</v>
      </c>
      <c r="F43" s="36" t="str">
        <f t="shared" si="1"/>
        <v>-</v>
      </c>
    </row>
    <row r="44" spans="1:6" x14ac:dyDescent="0.25">
      <c r="A44" s="34" t="s">
        <v>155</v>
      </c>
      <c r="B44" s="35">
        <v>14551.42</v>
      </c>
      <c r="C44" s="35"/>
      <c r="D44" s="35">
        <v>4863.6000000000004</v>
      </c>
      <c r="E44" s="36">
        <f t="shared" si="0"/>
        <v>0.33423542169767628</v>
      </c>
      <c r="F44" s="36" t="str">
        <f t="shared" si="1"/>
        <v>-</v>
      </c>
    </row>
    <row r="45" spans="1:6" x14ac:dyDescent="0.25">
      <c r="A45" s="34" t="s">
        <v>156</v>
      </c>
      <c r="B45" s="35">
        <v>1125</v>
      </c>
      <c r="C45" s="35"/>
      <c r="D45" s="35">
        <v>1264</v>
      </c>
      <c r="E45" s="36">
        <f t="shared" si="0"/>
        <v>1.1235555555555556</v>
      </c>
      <c r="F45" s="36" t="str">
        <f t="shared" si="1"/>
        <v>-</v>
      </c>
    </row>
    <row r="46" spans="1:6" x14ac:dyDescent="0.25">
      <c r="A46" s="34" t="s">
        <v>157</v>
      </c>
      <c r="B46" s="35">
        <v>2793.49</v>
      </c>
      <c r="C46" s="35"/>
      <c r="D46" s="35">
        <v>2763.26</v>
      </c>
      <c r="E46" s="36">
        <f t="shared" si="0"/>
        <v>0.98917841123469219</v>
      </c>
      <c r="F46" s="36" t="str">
        <f t="shared" si="1"/>
        <v>-</v>
      </c>
    </row>
    <row r="47" spans="1:6" x14ac:dyDescent="0.25">
      <c r="A47" s="34" t="s">
        <v>158</v>
      </c>
      <c r="B47" s="35">
        <v>2707.56</v>
      </c>
      <c r="C47" s="35"/>
      <c r="D47" s="35">
        <v>3917.52</v>
      </c>
      <c r="E47" s="36">
        <f t="shared" si="0"/>
        <v>1.4468820635553783</v>
      </c>
      <c r="F47" s="36" t="str">
        <f t="shared" si="1"/>
        <v>-</v>
      </c>
    </row>
    <row r="48" spans="1:6" x14ac:dyDescent="0.25">
      <c r="A48" s="34" t="s">
        <v>159</v>
      </c>
      <c r="B48" s="35">
        <v>0</v>
      </c>
      <c r="C48" s="35"/>
      <c r="D48" s="35">
        <v>1264.43</v>
      </c>
      <c r="E48" s="36" t="str">
        <f t="shared" si="0"/>
        <v>-</v>
      </c>
      <c r="F48" s="36" t="str">
        <f t="shared" si="1"/>
        <v>-</v>
      </c>
    </row>
    <row r="49" spans="1:6" x14ac:dyDescent="0.25">
      <c r="A49" s="34" t="s">
        <v>160</v>
      </c>
      <c r="B49" s="35">
        <v>949.3</v>
      </c>
      <c r="C49" s="35"/>
      <c r="D49" s="35">
        <v>865.78</v>
      </c>
      <c r="E49" s="36">
        <f t="shared" si="0"/>
        <v>0.91201938270304439</v>
      </c>
      <c r="F49" s="36" t="str">
        <f t="shared" si="1"/>
        <v>-</v>
      </c>
    </row>
    <row r="50" spans="1:6" x14ac:dyDescent="0.25">
      <c r="A50" s="34" t="s">
        <v>161</v>
      </c>
      <c r="B50" s="35">
        <v>3882.98</v>
      </c>
      <c r="C50" s="35"/>
      <c r="D50" s="35">
        <v>4649.8100000000004</v>
      </c>
      <c r="E50" s="36">
        <f t="shared" si="0"/>
        <v>1.1974849213748204</v>
      </c>
      <c r="F50" s="36" t="str">
        <f t="shared" si="1"/>
        <v>-</v>
      </c>
    </row>
    <row r="51" spans="1:6" x14ac:dyDescent="0.25">
      <c r="A51" s="34" t="s">
        <v>162</v>
      </c>
      <c r="B51" s="35">
        <v>0</v>
      </c>
      <c r="C51" s="35"/>
      <c r="D51" s="35">
        <v>0</v>
      </c>
      <c r="E51" s="36" t="str">
        <f t="shared" si="0"/>
        <v>-</v>
      </c>
      <c r="F51" s="36" t="str">
        <f t="shared" si="1"/>
        <v>-</v>
      </c>
    </row>
    <row r="52" spans="1:6" x14ac:dyDescent="0.25">
      <c r="A52" s="34" t="s">
        <v>163</v>
      </c>
      <c r="B52" s="35">
        <v>279</v>
      </c>
      <c r="C52" s="35"/>
      <c r="D52" s="35">
        <v>571</v>
      </c>
      <c r="E52" s="36">
        <f t="shared" si="0"/>
        <v>2.0465949820788532</v>
      </c>
      <c r="F52" s="36" t="str">
        <f t="shared" si="1"/>
        <v>-</v>
      </c>
    </row>
    <row r="53" spans="1:6" x14ac:dyDescent="0.25">
      <c r="A53" s="34" t="s">
        <v>164</v>
      </c>
      <c r="B53" s="35">
        <v>500</v>
      </c>
      <c r="C53" s="35"/>
      <c r="D53" s="35">
        <v>500</v>
      </c>
      <c r="E53" s="36">
        <f t="shared" si="0"/>
        <v>1</v>
      </c>
      <c r="F53" s="36" t="str">
        <f t="shared" si="1"/>
        <v>-</v>
      </c>
    </row>
    <row r="54" spans="1:6" x14ac:dyDescent="0.25">
      <c r="A54" s="34" t="s">
        <v>165</v>
      </c>
      <c r="B54" s="35">
        <v>87</v>
      </c>
      <c r="C54" s="35"/>
      <c r="D54" s="35">
        <v>87</v>
      </c>
      <c r="E54" s="36">
        <f t="shared" si="0"/>
        <v>1</v>
      </c>
      <c r="F54" s="36" t="str">
        <f t="shared" si="1"/>
        <v>-</v>
      </c>
    </row>
    <row r="55" spans="1:6" x14ac:dyDescent="0.25">
      <c r="A55" s="34" t="s">
        <v>166</v>
      </c>
      <c r="B55" s="35">
        <v>63.72</v>
      </c>
      <c r="C55" s="35"/>
      <c r="D55" s="35">
        <v>63.72</v>
      </c>
      <c r="E55" s="36">
        <f t="shared" si="0"/>
        <v>1</v>
      </c>
      <c r="F55" s="36" t="str">
        <f t="shared" si="1"/>
        <v>-</v>
      </c>
    </row>
    <row r="56" spans="1:6" x14ac:dyDescent="0.25">
      <c r="A56" s="34" t="s">
        <v>167</v>
      </c>
      <c r="B56" s="35">
        <v>0</v>
      </c>
      <c r="C56" s="35"/>
      <c r="D56" s="35">
        <v>0</v>
      </c>
      <c r="E56" s="36" t="str">
        <f t="shared" si="0"/>
        <v>-</v>
      </c>
      <c r="F56" s="36" t="str">
        <f t="shared" si="1"/>
        <v>-</v>
      </c>
    </row>
    <row r="57" spans="1:6" x14ac:dyDescent="0.25">
      <c r="A57" s="51" t="s">
        <v>168</v>
      </c>
      <c r="B57" s="52">
        <f>SUBTOTAL(9,B58:B59)</f>
        <v>361.38</v>
      </c>
      <c r="C57" s="52">
        <v>1200</v>
      </c>
      <c r="D57" s="52">
        <f>SUBTOTAL(9,D58:D59)</f>
        <v>363.09</v>
      </c>
      <c r="E57" s="53">
        <f t="shared" ref="E57:E90" si="2">IF(B57&lt;&gt;0,D57/B57,"-")</f>
        <v>1.0047318611987381</v>
      </c>
      <c r="F57" s="53">
        <f t="shared" ref="F57:F90" si="3">IF(C57&lt;&gt;0,D57/C57,"-")</f>
        <v>0.30257499999999998</v>
      </c>
    </row>
    <row r="58" spans="1:6" x14ac:dyDescent="0.25">
      <c r="A58" s="34" t="s">
        <v>169</v>
      </c>
      <c r="B58" s="35">
        <v>361.38</v>
      </c>
      <c r="C58" s="35"/>
      <c r="D58" s="35">
        <v>363.09</v>
      </c>
      <c r="E58" s="36">
        <f t="shared" si="2"/>
        <v>1.0047318611987381</v>
      </c>
      <c r="F58" s="36" t="str">
        <f t="shared" si="3"/>
        <v>-</v>
      </c>
    </row>
    <row r="59" spans="1:6" x14ac:dyDescent="0.25">
      <c r="A59" s="34" t="s">
        <v>170</v>
      </c>
      <c r="B59" s="35">
        <v>0</v>
      </c>
      <c r="C59" s="35"/>
      <c r="D59" s="35">
        <v>0</v>
      </c>
      <c r="E59" s="36" t="str">
        <f t="shared" si="2"/>
        <v>-</v>
      </c>
      <c r="F59" s="36" t="str">
        <f t="shared" si="3"/>
        <v>-</v>
      </c>
    </row>
    <row r="60" spans="1:6" x14ac:dyDescent="0.25">
      <c r="A60" s="51" t="s">
        <v>171</v>
      </c>
      <c r="B60" s="52">
        <f>SUBTOTAL(9,B61:B63)</f>
        <v>435.7</v>
      </c>
      <c r="C60" s="52">
        <v>10500</v>
      </c>
      <c r="D60" s="52">
        <f>SUBTOTAL(9,D61:D63)</f>
        <v>1366.81</v>
      </c>
      <c r="E60" s="53">
        <f t="shared" si="2"/>
        <v>3.1370438375028691</v>
      </c>
      <c r="F60" s="53">
        <f t="shared" si="3"/>
        <v>0.13017238095238096</v>
      </c>
    </row>
    <row r="61" spans="1:6" x14ac:dyDescent="0.25">
      <c r="A61" s="34" t="s">
        <v>172</v>
      </c>
      <c r="B61" s="35">
        <v>0</v>
      </c>
      <c r="C61" s="35"/>
      <c r="D61" s="35">
        <v>1366.81</v>
      </c>
      <c r="E61" s="36" t="str">
        <f t="shared" si="2"/>
        <v>-</v>
      </c>
      <c r="F61" s="36" t="str">
        <f t="shared" si="3"/>
        <v>-</v>
      </c>
    </row>
    <row r="62" spans="1:6" x14ac:dyDescent="0.25">
      <c r="A62" s="34" t="s">
        <v>173</v>
      </c>
      <c r="B62" s="35">
        <v>0</v>
      </c>
      <c r="C62" s="35"/>
      <c r="D62" s="35">
        <v>0</v>
      </c>
      <c r="E62" s="36" t="str">
        <f t="shared" si="2"/>
        <v>-</v>
      </c>
      <c r="F62" s="36" t="str">
        <f t="shared" si="3"/>
        <v>-</v>
      </c>
    </row>
    <row r="63" spans="1:6" x14ac:dyDescent="0.25">
      <c r="A63" s="34" t="s">
        <v>174</v>
      </c>
      <c r="B63" s="35">
        <v>435.7</v>
      </c>
      <c r="C63" s="35"/>
      <c r="D63" s="35">
        <v>0</v>
      </c>
      <c r="E63" s="36">
        <f t="shared" si="2"/>
        <v>0</v>
      </c>
      <c r="F63" s="36" t="str">
        <f t="shared" si="3"/>
        <v>-</v>
      </c>
    </row>
    <row r="64" spans="1:6" x14ac:dyDescent="0.25">
      <c r="A64" s="45" t="s">
        <v>175</v>
      </c>
      <c r="B64" s="46">
        <f>SUBTOTAL(9,B67:B75)</f>
        <v>1414787.1199999999</v>
      </c>
      <c r="C64" s="46">
        <f>SUM(C65)</f>
        <v>2305000</v>
      </c>
      <c r="D64" s="46">
        <f>SUBTOTAL(9,D67:D75)</f>
        <v>13904.060000000001</v>
      </c>
      <c r="E64" s="47">
        <f t="shared" si="2"/>
        <v>9.8276693386917472E-3</v>
      </c>
      <c r="F64" s="47">
        <f t="shared" si="3"/>
        <v>6.032130151843818E-3</v>
      </c>
    </row>
    <row r="65" spans="1:6" x14ac:dyDescent="0.25">
      <c r="A65" s="48" t="s">
        <v>138</v>
      </c>
      <c r="B65" s="49">
        <f>SUBTOTAL(9,B67:B75)</f>
        <v>1414787.1199999999</v>
      </c>
      <c r="C65" s="49">
        <f>SUM(C66,C74)</f>
        <v>2305000</v>
      </c>
      <c r="D65" s="49">
        <f>SUBTOTAL(9,D67:D75)</f>
        <v>13904.060000000001</v>
      </c>
      <c r="E65" s="50">
        <f t="shared" si="2"/>
        <v>9.8276693386917472E-3</v>
      </c>
      <c r="F65" s="50">
        <f t="shared" si="3"/>
        <v>6.032130151843818E-3</v>
      </c>
    </row>
    <row r="66" spans="1:6" x14ac:dyDescent="0.25">
      <c r="A66" s="51" t="s">
        <v>143</v>
      </c>
      <c r="B66" s="52">
        <f>SUBTOTAL(9,B67:B73)</f>
        <v>11278.720000000001</v>
      </c>
      <c r="C66" s="52">
        <v>155000</v>
      </c>
      <c r="D66" s="52">
        <f>SUBTOTAL(9,D67:D73)</f>
        <v>13904.060000000001</v>
      </c>
      <c r="E66" s="53">
        <f t="shared" si="2"/>
        <v>1.2327693213414288</v>
      </c>
      <c r="F66" s="53">
        <f t="shared" si="3"/>
        <v>8.9703612903225816E-2</v>
      </c>
    </row>
    <row r="67" spans="1:6" x14ac:dyDescent="0.25">
      <c r="A67" s="34" t="s">
        <v>144</v>
      </c>
      <c r="B67" s="35">
        <v>1827.63</v>
      </c>
      <c r="C67" s="35"/>
      <c r="D67" s="35">
        <v>0</v>
      </c>
      <c r="E67" s="36">
        <f t="shared" si="2"/>
        <v>0</v>
      </c>
      <c r="F67" s="36" t="str">
        <f t="shared" si="3"/>
        <v>-</v>
      </c>
    </row>
    <row r="68" spans="1:6" x14ac:dyDescent="0.25">
      <c r="A68" s="34" t="s">
        <v>148</v>
      </c>
      <c r="B68" s="35">
        <v>768.37</v>
      </c>
      <c r="C68" s="35"/>
      <c r="D68" s="35">
        <v>423.7</v>
      </c>
      <c r="E68" s="36">
        <f t="shared" si="2"/>
        <v>0.55142704686544242</v>
      </c>
      <c r="F68" s="36" t="str">
        <f t="shared" si="3"/>
        <v>-</v>
      </c>
    </row>
    <row r="69" spans="1:6" x14ac:dyDescent="0.25">
      <c r="A69" s="55" t="s">
        <v>188</v>
      </c>
      <c r="B69" s="35"/>
      <c r="C69" s="35"/>
      <c r="D69" s="35">
        <v>0</v>
      </c>
      <c r="E69" s="36"/>
      <c r="F69" s="36"/>
    </row>
    <row r="70" spans="1:6" x14ac:dyDescent="0.25">
      <c r="A70" s="34" t="s">
        <v>155</v>
      </c>
      <c r="B70" s="35">
        <v>0</v>
      </c>
      <c r="C70" s="35"/>
      <c r="D70" s="35">
        <v>0</v>
      </c>
      <c r="E70" s="36" t="str">
        <f t="shared" si="2"/>
        <v>-</v>
      </c>
      <c r="F70" s="36" t="str">
        <f t="shared" si="3"/>
        <v>-</v>
      </c>
    </row>
    <row r="71" spans="1:6" x14ac:dyDescent="0.25">
      <c r="A71" s="34" t="s">
        <v>159</v>
      </c>
      <c r="B71" s="35">
        <v>5362.27</v>
      </c>
      <c r="C71" s="35"/>
      <c r="D71" s="35">
        <v>9889.93</v>
      </c>
      <c r="E71" s="36">
        <f t="shared" si="2"/>
        <v>1.8443550958829003</v>
      </c>
      <c r="F71" s="36" t="str">
        <f t="shared" si="3"/>
        <v>-</v>
      </c>
    </row>
    <row r="72" spans="1:6" x14ac:dyDescent="0.25">
      <c r="A72" s="34" t="s">
        <v>161</v>
      </c>
      <c r="B72" s="35">
        <v>2883.95</v>
      </c>
      <c r="C72" s="35"/>
      <c r="D72" s="35">
        <v>3590.43</v>
      </c>
      <c r="E72" s="36">
        <f t="shared" si="2"/>
        <v>1.2449695729815011</v>
      </c>
      <c r="F72" s="36" t="str">
        <f t="shared" si="3"/>
        <v>-</v>
      </c>
    </row>
    <row r="73" spans="1:6" x14ac:dyDescent="0.25">
      <c r="A73" s="34" t="s">
        <v>164</v>
      </c>
      <c r="B73" s="35">
        <v>436.5</v>
      </c>
      <c r="C73" s="35"/>
      <c r="D73" s="35">
        <v>0</v>
      </c>
      <c r="E73" s="36">
        <f t="shared" si="2"/>
        <v>0</v>
      </c>
      <c r="F73" s="36" t="str">
        <f t="shared" si="3"/>
        <v>-</v>
      </c>
    </row>
    <row r="74" spans="1:6" x14ac:dyDescent="0.25">
      <c r="A74" s="51" t="s">
        <v>171</v>
      </c>
      <c r="B74" s="52">
        <f>SUBTOTAL(9,B75:B75)</f>
        <v>1403508.4</v>
      </c>
      <c r="C74" s="52">
        <v>2150000</v>
      </c>
      <c r="D74" s="52">
        <f>SUBTOTAL(9,D75:D75)</f>
        <v>0</v>
      </c>
      <c r="E74" s="53">
        <f t="shared" si="2"/>
        <v>0</v>
      </c>
      <c r="F74" s="53">
        <f t="shared" si="3"/>
        <v>0</v>
      </c>
    </row>
    <row r="75" spans="1:6" x14ac:dyDescent="0.25">
      <c r="A75" s="34" t="s">
        <v>176</v>
      </c>
      <c r="B75" s="35">
        <v>1403508.4</v>
      </c>
      <c r="C75" s="35"/>
      <c r="D75" s="35">
        <v>0</v>
      </c>
      <c r="E75" s="36">
        <f t="shared" si="2"/>
        <v>0</v>
      </c>
      <c r="F75" s="36" t="str">
        <f t="shared" si="3"/>
        <v>-</v>
      </c>
    </row>
    <row r="76" spans="1:6" x14ac:dyDescent="0.25">
      <c r="A76" s="45" t="s">
        <v>177</v>
      </c>
      <c r="B76" s="46">
        <f>SUBTOTAL(9,B80:B142)</f>
        <v>57558.29</v>
      </c>
      <c r="C76" s="46"/>
      <c r="D76" s="46">
        <f>SUM(D77,D105,D133)</f>
        <v>18186.91</v>
      </c>
      <c r="E76" s="47">
        <f t="shared" si="2"/>
        <v>0.31597377197967486</v>
      </c>
      <c r="F76" s="47" t="str">
        <f t="shared" si="3"/>
        <v>-</v>
      </c>
    </row>
    <row r="77" spans="1:6" x14ac:dyDescent="0.25">
      <c r="A77" s="48" t="s">
        <v>178</v>
      </c>
      <c r="B77" s="49">
        <f>SUBTOTAL(9,B80:B104)</f>
        <v>17615.63</v>
      </c>
      <c r="C77" s="49">
        <f>SUM(C81,C98,C100)</f>
        <v>29502</v>
      </c>
      <c r="D77" s="49">
        <f>SUM(D78,D81,D98,D100,D102)</f>
        <v>14369.19</v>
      </c>
      <c r="E77" s="50">
        <f t="shared" si="2"/>
        <v>0.81570684670375115</v>
      </c>
      <c r="F77" s="50">
        <f t="shared" si="3"/>
        <v>0.48705816554809844</v>
      </c>
    </row>
    <row r="78" spans="1:6" x14ac:dyDescent="0.25">
      <c r="A78" s="51" t="s">
        <v>139</v>
      </c>
      <c r="B78" s="52">
        <f>SUBTOTAL(9,B80:B80)</f>
        <v>3550</v>
      </c>
      <c r="C78" s="52"/>
      <c r="D78" s="52">
        <f>SUM(D79:D80)</f>
        <v>2229.77</v>
      </c>
      <c r="E78" s="53">
        <f t="shared" si="2"/>
        <v>0.62810422535211263</v>
      </c>
      <c r="F78" s="53" t="str">
        <f t="shared" si="3"/>
        <v>-</v>
      </c>
    </row>
    <row r="79" spans="1:6" x14ac:dyDescent="0.25">
      <c r="A79" s="34" t="s">
        <v>140</v>
      </c>
      <c r="B79" s="54">
        <v>0</v>
      </c>
      <c r="C79" s="54"/>
      <c r="D79" s="54">
        <v>2117.04</v>
      </c>
      <c r="E79" s="58"/>
      <c r="F79" s="58"/>
    </row>
    <row r="80" spans="1:6" x14ac:dyDescent="0.25">
      <c r="A80" s="34" t="s">
        <v>142</v>
      </c>
      <c r="B80" s="35">
        <v>3550</v>
      </c>
      <c r="C80" s="35"/>
      <c r="D80" s="35">
        <v>112.73</v>
      </c>
      <c r="E80" s="36">
        <f t="shared" si="2"/>
        <v>3.1754929577464792E-2</v>
      </c>
      <c r="F80" s="36" t="str">
        <f t="shared" si="3"/>
        <v>-</v>
      </c>
    </row>
    <row r="81" spans="1:6" x14ac:dyDescent="0.25">
      <c r="A81" s="51" t="s">
        <v>143</v>
      </c>
      <c r="B81" s="52">
        <f>SUBTOTAL(9,B82:B97)</f>
        <v>9013.8499999999985</v>
      </c>
      <c r="C81" s="52">
        <v>28902</v>
      </c>
      <c r="D81" s="52">
        <f>SUBTOTAL(9,D82:D97)</f>
        <v>12139.42</v>
      </c>
      <c r="E81" s="53">
        <f t="shared" si="2"/>
        <v>1.3467519428435133</v>
      </c>
      <c r="F81" s="53">
        <f t="shared" si="3"/>
        <v>0.4200200678153761</v>
      </c>
    </row>
    <row r="82" spans="1:6" x14ac:dyDescent="0.25">
      <c r="A82" s="34" t="s">
        <v>144</v>
      </c>
      <c r="B82" s="35">
        <v>148</v>
      </c>
      <c r="C82" s="35"/>
      <c r="D82" s="35"/>
      <c r="E82" s="36">
        <f t="shared" si="2"/>
        <v>0</v>
      </c>
      <c r="F82" s="36" t="str">
        <f t="shared" si="3"/>
        <v>-</v>
      </c>
    </row>
    <row r="83" spans="1:6" x14ac:dyDescent="0.25">
      <c r="A83" s="34" t="s">
        <v>145</v>
      </c>
      <c r="B83" s="35">
        <v>0</v>
      </c>
      <c r="C83" s="35"/>
      <c r="D83" s="35">
        <v>92.69</v>
      </c>
      <c r="E83" s="36" t="str">
        <f t="shared" si="2"/>
        <v>-</v>
      </c>
      <c r="F83" s="36" t="str">
        <f t="shared" si="3"/>
        <v>-</v>
      </c>
    </row>
    <row r="84" spans="1:6" x14ac:dyDescent="0.25">
      <c r="A84" s="34" t="s">
        <v>146</v>
      </c>
      <c r="B84" s="35">
        <v>0</v>
      </c>
      <c r="C84" s="35"/>
      <c r="D84" s="35"/>
      <c r="E84" s="36" t="str">
        <f t="shared" si="2"/>
        <v>-</v>
      </c>
      <c r="F84" s="36" t="str">
        <f t="shared" si="3"/>
        <v>-</v>
      </c>
    </row>
    <row r="85" spans="1:6" x14ac:dyDescent="0.25">
      <c r="A85" s="34" t="s">
        <v>148</v>
      </c>
      <c r="B85" s="35">
        <v>80.650000000000006</v>
      </c>
      <c r="C85" s="35"/>
      <c r="D85" s="35"/>
      <c r="E85" s="36">
        <f t="shared" si="2"/>
        <v>0</v>
      </c>
      <c r="F85" s="36" t="str">
        <f t="shared" si="3"/>
        <v>-</v>
      </c>
    </row>
    <row r="86" spans="1:6" x14ac:dyDescent="0.25">
      <c r="A86" s="34" t="s">
        <v>149</v>
      </c>
      <c r="B86" s="35">
        <v>7379.74</v>
      </c>
      <c r="C86" s="35"/>
      <c r="D86" s="35">
        <v>10189.56</v>
      </c>
      <c r="E86" s="36">
        <f t="shared" si="2"/>
        <v>1.3807478312244061</v>
      </c>
      <c r="F86" s="36" t="str">
        <f t="shared" si="3"/>
        <v>-</v>
      </c>
    </row>
    <row r="87" spans="1:6" x14ac:dyDescent="0.25">
      <c r="A87" s="34" t="s">
        <v>150</v>
      </c>
      <c r="B87" s="35">
        <v>0</v>
      </c>
      <c r="C87" s="35"/>
      <c r="D87" s="35"/>
      <c r="E87" s="36" t="str">
        <f t="shared" si="2"/>
        <v>-</v>
      </c>
      <c r="F87" s="36" t="str">
        <f t="shared" si="3"/>
        <v>-</v>
      </c>
    </row>
    <row r="88" spans="1:6" x14ac:dyDescent="0.25">
      <c r="A88" s="34" t="s">
        <v>152</v>
      </c>
      <c r="B88" s="35">
        <v>0</v>
      </c>
      <c r="C88" s="35"/>
      <c r="D88" s="35"/>
      <c r="E88" s="36" t="str">
        <f t="shared" si="2"/>
        <v>-</v>
      </c>
      <c r="F88" s="36" t="str">
        <f t="shared" si="3"/>
        <v>-</v>
      </c>
    </row>
    <row r="89" spans="1:6" x14ac:dyDescent="0.25">
      <c r="A89" s="34" t="s">
        <v>154</v>
      </c>
      <c r="B89" s="35">
        <v>0</v>
      </c>
      <c r="C89" s="35"/>
      <c r="D89" s="35">
        <v>121.13</v>
      </c>
      <c r="E89" s="36" t="str">
        <f t="shared" si="2"/>
        <v>-</v>
      </c>
      <c r="F89" s="36" t="str">
        <f t="shared" si="3"/>
        <v>-</v>
      </c>
    </row>
    <row r="90" spans="1:6" x14ac:dyDescent="0.25">
      <c r="A90" s="34" t="s">
        <v>156</v>
      </c>
      <c r="B90" s="35">
        <v>0</v>
      </c>
      <c r="C90" s="35"/>
      <c r="D90" s="35"/>
      <c r="E90" s="36" t="str">
        <f t="shared" si="2"/>
        <v>-</v>
      </c>
      <c r="F90" s="36" t="str">
        <f t="shared" si="3"/>
        <v>-</v>
      </c>
    </row>
    <row r="91" spans="1:6" x14ac:dyDescent="0.25">
      <c r="A91" s="55" t="s">
        <v>189</v>
      </c>
      <c r="B91" s="35"/>
      <c r="C91" s="35"/>
      <c r="D91" s="35"/>
      <c r="E91" s="36"/>
      <c r="F91" s="36"/>
    </row>
    <row r="92" spans="1:6" x14ac:dyDescent="0.25">
      <c r="A92" s="34" t="s">
        <v>158</v>
      </c>
      <c r="B92" s="35">
        <v>250</v>
      </c>
      <c r="C92" s="35"/>
      <c r="D92" s="35"/>
      <c r="E92" s="36">
        <f t="shared" ref="E92:E123" si="4">IF(B92&lt;&gt;0,D92/B92,"-")</f>
        <v>0</v>
      </c>
      <c r="F92" s="36" t="str">
        <f t="shared" ref="F92:F123" si="5">IF(C92&lt;&gt;0,D92/C92,"-")</f>
        <v>-</v>
      </c>
    </row>
    <row r="93" spans="1:6" x14ac:dyDescent="0.25">
      <c r="A93" s="34" t="s">
        <v>159</v>
      </c>
      <c r="B93" s="35">
        <v>0</v>
      </c>
      <c r="C93" s="35"/>
      <c r="D93" s="35">
        <v>587.59</v>
      </c>
      <c r="E93" s="36" t="str">
        <f t="shared" si="4"/>
        <v>-</v>
      </c>
      <c r="F93" s="36" t="str">
        <f t="shared" si="5"/>
        <v>-</v>
      </c>
    </row>
    <row r="94" spans="1:6" x14ac:dyDescent="0.25">
      <c r="A94" s="34" t="s">
        <v>161</v>
      </c>
      <c r="B94" s="35">
        <v>94</v>
      </c>
      <c r="C94" s="35"/>
      <c r="D94" s="35">
        <v>1049.45</v>
      </c>
      <c r="E94" s="36">
        <f t="shared" si="4"/>
        <v>11.16436170212766</v>
      </c>
      <c r="F94" s="36" t="str">
        <f t="shared" si="5"/>
        <v>-</v>
      </c>
    </row>
    <row r="95" spans="1:6" x14ac:dyDescent="0.25">
      <c r="A95" s="34" t="s">
        <v>164</v>
      </c>
      <c r="B95" s="35">
        <v>70.36</v>
      </c>
      <c r="C95" s="35"/>
      <c r="D95" s="35"/>
      <c r="E95" s="36">
        <f t="shared" si="4"/>
        <v>0</v>
      </c>
      <c r="F95" s="36" t="str">
        <f t="shared" si="5"/>
        <v>-</v>
      </c>
    </row>
    <row r="96" spans="1:6" x14ac:dyDescent="0.25">
      <c r="A96" s="34" t="s">
        <v>179</v>
      </c>
      <c r="B96" s="35">
        <v>791.1</v>
      </c>
      <c r="C96" s="35"/>
      <c r="D96" s="35">
        <v>99</v>
      </c>
      <c r="E96" s="36">
        <f t="shared" si="4"/>
        <v>0.12514220705346984</v>
      </c>
      <c r="F96" s="36" t="str">
        <f t="shared" si="5"/>
        <v>-</v>
      </c>
    </row>
    <row r="97" spans="1:6" x14ac:dyDescent="0.25">
      <c r="A97" s="34" t="s">
        <v>167</v>
      </c>
      <c r="B97" s="35">
        <v>200</v>
      </c>
      <c r="C97" s="35"/>
      <c r="D97" s="35"/>
      <c r="E97" s="36">
        <f t="shared" si="4"/>
        <v>0</v>
      </c>
      <c r="F97" s="36" t="str">
        <f t="shared" si="5"/>
        <v>-</v>
      </c>
    </row>
    <row r="98" spans="1:6" x14ac:dyDescent="0.25">
      <c r="A98" s="51" t="s">
        <v>168</v>
      </c>
      <c r="B98" s="52">
        <f>SUBTOTAL(9,B99:B99)</f>
        <v>231.83</v>
      </c>
      <c r="C98" s="52">
        <v>500</v>
      </c>
      <c r="D98" s="52">
        <f>SUBTOTAL(9,D99:D99)</f>
        <v>0</v>
      </c>
      <c r="E98" s="53">
        <f t="shared" si="4"/>
        <v>0</v>
      </c>
      <c r="F98" s="53">
        <f t="shared" si="5"/>
        <v>0</v>
      </c>
    </row>
    <row r="99" spans="1:6" x14ac:dyDescent="0.25">
      <c r="A99" s="34" t="s">
        <v>169</v>
      </c>
      <c r="B99" s="35">
        <v>231.83</v>
      </c>
      <c r="C99" s="35"/>
      <c r="D99" s="35"/>
      <c r="E99" s="36">
        <f t="shared" si="4"/>
        <v>0</v>
      </c>
      <c r="F99" s="36" t="str">
        <f t="shared" si="5"/>
        <v>-</v>
      </c>
    </row>
    <row r="100" spans="1:6" x14ac:dyDescent="0.25">
      <c r="A100" s="51" t="s">
        <v>180</v>
      </c>
      <c r="B100" s="52">
        <f>SUBTOTAL(9,B101:B101)</f>
        <v>1874.95</v>
      </c>
      <c r="C100" s="52">
        <v>100</v>
      </c>
      <c r="D100" s="52">
        <f>SUBTOTAL(9,D101:D101)</f>
        <v>0</v>
      </c>
      <c r="E100" s="53">
        <f t="shared" si="4"/>
        <v>0</v>
      </c>
      <c r="F100" s="53">
        <f t="shared" si="5"/>
        <v>0</v>
      </c>
    </row>
    <row r="101" spans="1:6" x14ac:dyDescent="0.25">
      <c r="A101" s="34" t="s">
        <v>181</v>
      </c>
      <c r="B101" s="35">
        <v>1874.95</v>
      </c>
      <c r="C101" s="35"/>
      <c r="D101" s="35"/>
      <c r="E101" s="36">
        <f t="shared" si="4"/>
        <v>0</v>
      </c>
      <c r="F101" s="36" t="str">
        <f t="shared" si="5"/>
        <v>-</v>
      </c>
    </row>
    <row r="102" spans="1:6" x14ac:dyDescent="0.25">
      <c r="A102" s="51" t="s">
        <v>171</v>
      </c>
      <c r="B102" s="52">
        <f>SUBTOTAL(9,B103:B104)</f>
        <v>2945</v>
      </c>
      <c r="C102" s="52"/>
      <c r="D102" s="52">
        <f>SUBTOTAL(9,D103:D104)</f>
        <v>0</v>
      </c>
      <c r="E102" s="53">
        <f t="shared" si="4"/>
        <v>0</v>
      </c>
      <c r="F102" s="53" t="str">
        <f t="shared" si="5"/>
        <v>-</v>
      </c>
    </row>
    <row r="103" spans="1:6" x14ac:dyDescent="0.25">
      <c r="A103" s="34" t="s">
        <v>172</v>
      </c>
      <c r="B103" s="35">
        <v>0</v>
      </c>
      <c r="C103" s="35"/>
      <c r="D103" s="35">
        <v>0</v>
      </c>
      <c r="E103" s="36" t="str">
        <f t="shared" si="4"/>
        <v>-</v>
      </c>
      <c r="F103" s="36" t="str">
        <f t="shared" si="5"/>
        <v>-</v>
      </c>
    </row>
    <row r="104" spans="1:6" x14ac:dyDescent="0.25">
      <c r="A104" s="34" t="s">
        <v>182</v>
      </c>
      <c r="B104" s="35">
        <v>2945</v>
      </c>
      <c r="C104" s="35"/>
      <c r="D104" s="35"/>
      <c r="E104" s="36">
        <f t="shared" si="4"/>
        <v>0</v>
      </c>
      <c r="F104" s="36" t="str">
        <f t="shared" si="5"/>
        <v>-</v>
      </c>
    </row>
    <row r="105" spans="1:6" x14ac:dyDescent="0.25">
      <c r="A105" s="48" t="s">
        <v>183</v>
      </c>
      <c r="B105" s="49">
        <f>SUBTOTAL(9,B107:B132)</f>
        <v>24947.38</v>
      </c>
      <c r="C105" s="49">
        <f>SUM(C106,C110,C125,C127)</f>
        <v>39100</v>
      </c>
      <c r="D105" s="49">
        <f>SUM(D106,D110,D125,D127)</f>
        <v>2009.7300000000002</v>
      </c>
      <c r="E105" s="50">
        <f t="shared" si="4"/>
        <v>8.0558760078212624E-2</v>
      </c>
      <c r="F105" s="50">
        <f t="shared" si="5"/>
        <v>5.1399744245524299E-2</v>
      </c>
    </row>
    <row r="106" spans="1:6" x14ac:dyDescent="0.25">
      <c r="A106" s="51" t="s">
        <v>139</v>
      </c>
      <c r="B106" s="52">
        <f>SUBTOTAL(9,B107:B109)</f>
        <v>400</v>
      </c>
      <c r="C106" s="52">
        <v>4810</v>
      </c>
      <c r="D106" s="52">
        <f>SUBTOTAL(9,D107:D109)</f>
        <v>25</v>
      </c>
      <c r="E106" s="53">
        <f t="shared" si="4"/>
        <v>6.25E-2</v>
      </c>
      <c r="F106" s="53">
        <f t="shared" si="5"/>
        <v>5.1975051975051978E-3</v>
      </c>
    </row>
    <row r="107" spans="1:6" x14ac:dyDescent="0.25">
      <c r="A107" s="34" t="s">
        <v>140</v>
      </c>
      <c r="B107" s="35">
        <v>0</v>
      </c>
      <c r="C107" s="35"/>
      <c r="D107" s="35">
        <v>0</v>
      </c>
      <c r="E107" s="36" t="str">
        <f t="shared" si="4"/>
        <v>-</v>
      </c>
      <c r="F107" s="36" t="str">
        <f t="shared" si="5"/>
        <v>-</v>
      </c>
    </row>
    <row r="108" spans="1:6" x14ac:dyDescent="0.25">
      <c r="A108" s="34" t="s">
        <v>141</v>
      </c>
      <c r="B108" s="35">
        <v>400</v>
      </c>
      <c r="C108" s="35"/>
      <c r="D108" s="35">
        <v>25</v>
      </c>
      <c r="E108" s="36">
        <f t="shared" si="4"/>
        <v>6.25E-2</v>
      </c>
      <c r="F108" s="36" t="str">
        <f t="shared" si="5"/>
        <v>-</v>
      </c>
    </row>
    <row r="109" spans="1:6" x14ac:dyDescent="0.25">
      <c r="A109" s="34" t="s">
        <v>142</v>
      </c>
      <c r="B109" s="35">
        <v>0</v>
      </c>
      <c r="C109" s="35"/>
      <c r="D109" s="35">
        <v>0</v>
      </c>
      <c r="E109" s="36" t="str">
        <f t="shared" si="4"/>
        <v>-</v>
      </c>
      <c r="F109" s="36" t="str">
        <f t="shared" si="5"/>
        <v>-</v>
      </c>
    </row>
    <row r="110" spans="1:6" x14ac:dyDescent="0.25">
      <c r="A110" s="51" t="s">
        <v>143</v>
      </c>
      <c r="B110" s="52">
        <f>SUBTOTAL(9,B111:B123)</f>
        <v>17527.72</v>
      </c>
      <c r="C110" s="52">
        <v>19940</v>
      </c>
      <c r="D110" s="52">
        <f>SUM(D111:D124)</f>
        <v>1658.4700000000003</v>
      </c>
      <c r="E110" s="53">
        <f t="shared" si="4"/>
        <v>9.4619836464754123E-2</v>
      </c>
      <c r="F110" s="53">
        <f t="shared" si="5"/>
        <v>8.3173019057171532E-2</v>
      </c>
    </row>
    <row r="111" spans="1:6" x14ac:dyDescent="0.25">
      <c r="A111" s="34" t="s">
        <v>144</v>
      </c>
      <c r="B111" s="35">
        <v>64.33</v>
      </c>
      <c r="C111" s="35"/>
      <c r="D111" s="35"/>
      <c r="E111" s="36">
        <f t="shared" si="4"/>
        <v>0</v>
      </c>
      <c r="F111" s="36" t="str">
        <f t="shared" si="5"/>
        <v>-</v>
      </c>
    </row>
    <row r="112" spans="1:6" x14ac:dyDescent="0.25">
      <c r="A112" s="34" t="s">
        <v>147</v>
      </c>
      <c r="B112" s="35">
        <v>0</v>
      </c>
      <c r="C112" s="35"/>
      <c r="D112" s="35"/>
      <c r="E112" s="36" t="str">
        <f t="shared" si="4"/>
        <v>-</v>
      </c>
      <c r="F112" s="36" t="str">
        <f t="shared" si="5"/>
        <v>-</v>
      </c>
    </row>
    <row r="113" spans="1:6" x14ac:dyDescent="0.25">
      <c r="A113" s="34" t="s">
        <v>148</v>
      </c>
      <c r="B113" s="35">
        <v>2340.44</v>
      </c>
      <c r="C113" s="35"/>
      <c r="D113" s="35">
        <v>800</v>
      </c>
      <c r="E113" s="36">
        <f t="shared" si="4"/>
        <v>0.34181606877339304</v>
      </c>
      <c r="F113" s="36" t="str">
        <f t="shared" si="5"/>
        <v>-</v>
      </c>
    </row>
    <row r="114" spans="1:6" x14ac:dyDescent="0.25">
      <c r="A114" s="34" t="s">
        <v>149</v>
      </c>
      <c r="B114" s="35">
        <v>7473.89</v>
      </c>
      <c r="C114" s="35"/>
      <c r="D114" s="35"/>
      <c r="E114" s="36">
        <f t="shared" si="4"/>
        <v>0</v>
      </c>
      <c r="F114" s="36" t="str">
        <f t="shared" si="5"/>
        <v>-</v>
      </c>
    </row>
    <row r="115" spans="1:6" x14ac:dyDescent="0.25">
      <c r="A115" s="34" t="s">
        <v>152</v>
      </c>
      <c r="B115" s="35">
        <v>0</v>
      </c>
      <c r="C115" s="35"/>
      <c r="D115" s="35"/>
      <c r="E115" s="36" t="str">
        <f t="shared" si="4"/>
        <v>-</v>
      </c>
      <c r="F115" s="36" t="str">
        <f t="shared" si="5"/>
        <v>-</v>
      </c>
    </row>
    <row r="116" spans="1:6" x14ac:dyDescent="0.25">
      <c r="A116" s="34" t="s">
        <v>153</v>
      </c>
      <c r="B116" s="35">
        <v>0</v>
      </c>
      <c r="C116" s="35"/>
      <c r="D116" s="35"/>
      <c r="E116" s="36" t="str">
        <f t="shared" si="4"/>
        <v>-</v>
      </c>
      <c r="F116" s="36" t="str">
        <f t="shared" si="5"/>
        <v>-</v>
      </c>
    </row>
    <row r="117" spans="1:6" x14ac:dyDescent="0.25">
      <c r="A117" s="34" t="s">
        <v>188</v>
      </c>
      <c r="B117" s="35">
        <v>0</v>
      </c>
      <c r="C117" s="35"/>
      <c r="D117" s="35"/>
      <c r="E117" s="36" t="str">
        <f t="shared" si="4"/>
        <v>-</v>
      </c>
      <c r="F117" s="36" t="str">
        <f t="shared" si="5"/>
        <v>-</v>
      </c>
    </row>
    <row r="118" spans="1:6" x14ac:dyDescent="0.25">
      <c r="A118" s="34" t="s">
        <v>156</v>
      </c>
      <c r="B118" s="35">
        <v>0</v>
      </c>
      <c r="C118" s="35"/>
      <c r="D118" s="35"/>
      <c r="E118" s="36" t="str">
        <f t="shared" si="4"/>
        <v>-</v>
      </c>
      <c r="F118" s="36" t="str">
        <f t="shared" si="5"/>
        <v>-</v>
      </c>
    </row>
    <row r="119" spans="1:6" x14ac:dyDescent="0.25">
      <c r="A119" s="34" t="s">
        <v>158</v>
      </c>
      <c r="B119" s="35">
        <v>406.25</v>
      </c>
      <c r="C119" s="35"/>
      <c r="D119" s="35"/>
      <c r="E119" s="36">
        <f t="shared" si="4"/>
        <v>0</v>
      </c>
      <c r="F119" s="36" t="str">
        <f t="shared" si="5"/>
        <v>-</v>
      </c>
    </row>
    <row r="120" spans="1:6" x14ac:dyDescent="0.25">
      <c r="A120" s="34" t="s">
        <v>184</v>
      </c>
      <c r="B120" s="35">
        <v>0</v>
      </c>
      <c r="C120" s="35"/>
      <c r="D120" s="35"/>
      <c r="E120" s="36" t="str">
        <f t="shared" si="4"/>
        <v>-</v>
      </c>
      <c r="F120" s="36" t="str">
        <f t="shared" si="5"/>
        <v>-</v>
      </c>
    </row>
    <row r="121" spans="1:6" x14ac:dyDescent="0.25">
      <c r="A121" s="34" t="s">
        <v>159</v>
      </c>
      <c r="B121" s="35">
        <v>6667.81</v>
      </c>
      <c r="C121" s="35"/>
      <c r="D121" s="35">
        <v>247.7</v>
      </c>
      <c r="E121" s="36">
        <f t="shared" si="4"/>
        <v>3.7148629010124758E-2</v>
      </c>
      <c r="F121" s="36" t="str">
        <f t="shared" si="5"/>
        <v>-</v>
      </c>
    </row>
    <row r="122" spans="1:6" x14ac:dyDescent="0.25">
      <c r="A122" s="34" t="s">
        <v>161</v>
      </c>
      <c r="B122" s="35">
        <v>0</v>
      </c>
      <c r="C122" s="35"/>
      <c r="D122" s="35"/>
      <c r="E122" s="36" t="str">
        <f t="shared" si="4"/>
        <v>-</v>
      </c>
      <c r="F122" s="36" t="str">
        <f t="shared" si="5"/>
        <v>-</v>
      </c>
    </row>
    <row r="123" spans="1:6" x14ac:dyDescent="0.25">
      <c r="A123" s="34" t="s">
        <v>179</v>
      </c>
      <c r="B123" s="35">
        <v>575</v>
      </c>
      <c r="C123" s="35"/>
      <c r="D123" s="35">
        <v>560.37</v>
      </c>
      <c r="E123" s="36">
        <f t="shared" si="4"/>
        <v>0.97455652173913043</v>
      </c>
      <c r="F123" s="36" t="str">
        <f t="shared" si="5"/>
        <v>-</v>
      </c>
    </row>
    <row r="124" spans="1:6" x14ac:dyDescent="0.25">
      <c r="A124" s="34" t="s">
        <v>167</v>
      </c>
      <c r="B124" s="35">
        <v>0</v>
      </c>
      <c r="C124" s="35"/>
      <c r="D124" s="35">
        <v>50.4</v>
      </c>
      <c r="E124" s="36"/>
      <c r="F124" s="36"/>
    </row>
    <row r="125" spans="1:6" x14ac:dyDescent="0.25">
      <c r="A125" s="51" t="s">
        <v>168</v>
      </c>
      <c r="B125" s="52">
        <f>SUBTOTAL(9,B126:B126)</f>
        <v>25.91</v>
      </c>
      <c r="C125" s="52">
        <v>1000</v>
      </c>
      <c r="D125" s="52">
        <f>SUBTOTAL(9,D126:D126)</f>
        <v>326.26</v>
      </c>
      <c r="E125" s="53">
        <f t="shared" ref="E125:E142" si="6">IF(B125&lt;&gt;0,D125/B125,"-")</f>
        <v>12.592049401775375</v>
      </c>
      <c r="F125" s="53">
        <f t="shared" ref="F125:F143" si="7">IF(C125&lt;&gt;0,D125/C125,"-")</f>
        <v>0.32625999999999999</v>
      </c>
    </row>
    <row r="126" spans="1:6" x14ac:dyDescent="0.25">
      <c r="A126" s="34" t="s">
        <v>169</v>
      </c>
      <c r="B126" s="35">
        <v>25.91</v>
      </c>
      <c r="C126" s="35"/>
      <c r="D126" s="35">
        <v>326.26</v>
      </c>
      <c r="E126" s="36">
        <f t="shared" si="6"/>
        <v>12.592049401775375</v>
      </c>
      <c r="F126" s="36" t="str">
        <f t="shared" si="7"/>
        <v>-</v>
      </c>
    </row>
    <row r="127" spans="1:6" x14ac:dyDescent="0.25">
      <c r="A127" s="51" t="s">
        <v>171</v>
      </c>
      <c r="B127" s="52">
        <f>SUBTOTAL(9,B128:B132)</f>
        <v>6993.75</v>
      </c>
      <c r="C127" s="52">
        <v>13350</v>
      </c>
      <c r="D127" s="52">
        <f>SUBTOTAL(9,D128:D132)</f>
        <v>0</v>
      </c>
      <c r="E127" s="53">
        <f t="shared" si="6"/>
        <v>0</v>
      </c>
      <c r="F127" s="53">
        <f t="shared" si="7"/>
        <v>0</v>
      </c>
    </row>
    <row r="128" spans="1:6" x14ac:dyDescent="0.25">
      <c r="A128" s="34" t="s">
        <v>172</v>
      </c>
      <c r="B128" s="35">
        <v>6993.75</v>
      </c>
      <c r="C128" s="35"/>
      <c r="D128" s="35"/>
      <c r="E128" s="36">
        <f t="shared" si="6"/>
        <v>0</v>
      </c>
      <c r="F128" s="36" t="str">
        <f t="shared" si="7"/>
        <v>-</v>
      </c>
    </row>
    <row r="129" spans="1:6" x14ac:dyDescent="0.25">
      <c r="A129" s="34" t="s">
        <v>190</v>
      </c>
      <c r="B129" s="35">
        <v>0</v>
      </c>
      <c r="C129" s="35"/>
      <c r="D129" s="35">
        <v>0</v>
      </c>
      <c r="E129" s="36" t="str">
        <f t="shared" si="6"/>
        <v>-</v>
      </c>
      <c r="F129" s="36" t="str">
        <f t="shared" si="7"/>
        <v>-</v>
      </c>
    </row>
    <row r="130" spans="1:6" x14ac:dyDescent="0.25">
      <c r="A130" s="34" t="s">
        <v>185</v>
      </c>
      <c r="B130" s="35">
        <v>0</v>
      </c>
      <c r="C130" s="35"/>
      <c r="D130" s="35">
        <v>0</v>
      </c>
      <c r="E130" s="36" t="str">
        <f t="shared" si="6"/>
        <v>-</v>
      </c>
      <c r="F130" s="36" t="str">
        <f t="shared" si="7"/>
        <v>-</v>
      </c>
    </row>
    <row r="131" spans="1:6" x14ac:dyDescent="0.25">
      <c r="A131" s="34" t="s">
        <v>174</v>
      </c>
      <c r="B131" s="35">
        <v>0</v>
      </c>
      <c r="C131" s="35"/>
      <c r="D131" s="35">
        <v>0</v>
      </c>
      <c r="E131" s="36" t="str">
        <f t="shared" si="6"/>
        <v>-</v>
      </c>
      <c r="F131" s="36" t="str">
        <f t="shared" si="7"/>
        <v>-</v>
      </c>
    </row>
    <row r="132" spans="1:6" x14ac:dyDescent="0.25">
      <c r="A132" s="34" t="s">
        <v>182</v>
      </c>
      <c r="B132" s="35">
        <v>0</v>
      </c>
      <c r="C132" s="35"/>
      <c r="D132" s="35">
        <v>0</v>
      </c>
      <c r="E132" s="36" t="str">
        <f t="shared" si="6"/>
        <v>-</v>
      </c>
      <c r="F132" s="36" t="str">
        <f t="shared" si="7"/>
        <v>-</v>
      </c>
    </row>
    <row r="133" spans="1:6" x14ac:dyDescent="0.25">
      <c r="A133" s="48" t="s">
        <v>186</v>
      </c>
      <c r="B133" s="49">
        <f>SUBTOTAL(9,B135:B142)</f>
        <v>14995.28</v>
      </c>
      <c r="C133" s="49">
        <f>SUM(C134,C137)</f>
        <v>32642</v>
      </c>
      <c r="D133" s="49">
        <f>SUBTOTAL(9,D135:D142)</f>
        <v>1807.99</v>
      </c>
      <c r="E133" s="50">
        <f t="shared" si="6"/>
        <v>0.12057060621742308</v>
      </c>
      <c r="F133" s="50">
        <f t="shared" si="7"/>
        <v>5.5388456589669753E-2</v>
      </c>
    </row>
    <row r="134" spans="1:6" x14ac:dyDescent="0.25">
      <c r="A134" s="51" t="s">
        <v>139</v>
      </c>
      <c r="B134" s="52">
        <f>SUBTOTAL(9,B135:B136)</f>
        <v>11466.04</v>
      </c>
      <c r="C134" s="52">
        <v>26212</v>
      </c>
      <c r="D134" s="52">
        <f>SUBTOTAL(9,D135:D136)</f>
        <v>88.49</v>
      </c>
      <c r="E134" s="53">
        <f t="shared" si="6"/>
        <v>7.717572937125633E-3</v>
      </c>
      <c r="F134" s="53">
        <f t="shared" si="7"/>
        <v>3.375934686403174E-3</v>
      </c>
    </row>
    <row r="135" spans="1:6" x14ac:dyDescent="0.25">
      <c r="A135" s="34" t="s">
        <v>140</v>
      </c>
      <c r="B135" s="35">
        <v>9842.1</v>
      </c>
      <c r="C135" s="35"/>
      <c r="D135" s="35">
        <v>88.49</v>
      </c>
      <c r="E135" s="36">
        <f t="shared" si="6"/>
        <v>8.9909673748488628E-3</v>
      </c>
      <c r="F135" s="36" t="str">
        <f t="shared" si="7"/>
        <v>-</v>
      </c>
    </row>
    <row r="136" spans="1:6" x14ac:dyDescent="0.25">
      <c r="A136" s="34" t="s">
        <v>142</v>
      </c>
      <c r="B136" s="35">
        <v>1623.94</v>
      </c>
      <c r="C136" s="35"/>
      <c r="D136" s="35"/>
      <c r="E136" s="36">
        <f t="shared" si="6"/>
        <v>0</v>
      </c>
      <c r="F136" s="36" t="str">
        <f t="shared" si="7"/>
        <v>-</v>
      </c>
    </row>
    <row r="137" spans="1:6" x14ac:dyDescent="0.25">
      <c r="A137" s="51" t="s">
        <v>143</v>
      </c>
      <c r="B137" s="52">
        <f>SUBTOTAL(9,B138:B142)</f>
        <v>3529.24</v>
      </c>
      <c r="C137" s="52">
        <v>6430</v>
      </c>
      <c r="D137" s="52">
        <f>SUBTOTAL(9,D138:D142)</f>
        <v>1719.5</v>
      </c>
      <c r="E137" s="53">
        <f t="shared" si="6"/>
        <v>0.4872153778150537</v>
      </c>
      <c r="F137" s="53">
        <f t="shared" si="7"/>
        <v>0.26741835147744947</v>
      </c>
    </row>
    <row r="138" spans="1:6" x14ac:dyDescent="0.25">
      <c r="A138" s="34" t="s">
        <v>145</v>
      </c>
      <c r="B138" s="35">
        <v>573.24</v>
      </c>
      <c r="C138" s="35"/>
      <c r="D138" s="35">
        <v>19.5</v>
      </c>
      <c r="E138" s="36">
        <f t="shared" si="6"/>
        <v>3.4017165585095245E-2</v>
      </c>
      <c r="F138" s="36" t="str">
        <f t="shared" si="7"/>
        <v>-</v>
      </c>
    </row>
    <row r="139" spans="1:6" x14ac:dyDescent="0.25">
      <c r="A139" s="34" t="s">
        <v>149</v>
      </c>
      <c r="B139" s="35">
        <v>1556</v>
      </c>
      <c r="C139" s="35"/>
      <c r="D139" s="35"/>
      <c r="E139" s="36">
        <f t="shared" si="6"/>
        <v>0</v>
      </c>
      <c r="F139" s="36" t="str">
        <f t="shared" si="7"/>
        <v>-</v>
      </c>
    </row>
    <row r="140" spans="1:6" x14ac:dyDescent="0.25">
      <c r="A140" s="34" t="s">
        <v>159</v>
      </c>
      <c r="B140" s="35">
        <v>700</v>
      </c>
      <c r="C140" s="35"/>
      <c r="D140" s="35"/>
      <c r="E140" s="36">
        <f t="shared" si="6"/>
        <v>0</v>
      </c>
      <c r="F140" s="36" t="str">
        <f t="shared" si="7"/>
        <v>-</v>
      </c>
    </row>
    <row r="141" spans="1:6" x14ac:dyDescent="0.25">
      <c r="A141" s="34" t="s">
        <v>161</v>
      </c>
      <c r="B141" s="35">
        <v>700</v>
      </c>
      <c r="C141" s="35"/>
      <c r="D141" s="35">
        <v>1700</v>
      </c>
      <c r="E141" s="36">
        <f t="shared" si="6"/>
        <v>2.4285714285714284</v>
      </c>
      <c r="F141" s="36" t="str">
        <f t="shared" si="7"/>
        <v>-</v>
      </c>
    </row>
    <row r="142" spans="1:6" x14ac:dyDescent="0.25">
      <c r="A142" s="34" t="s">
        <v>164</v>
      </c>
      <c r="B142" s="35">
        <v>0</v>
      </c>
      <c r="C142" s="35"/>
      <c r="D142" s="35"/>
      <c r="E142" s="36" t="str">
        <f t="shared" si="6"/>
        <v>-</v>
      </c>
      <c r="F142" s="36" t="str">
        <f t="shared" si="7"/>
        <v>-</v>
      </c>
    </row>
    <row r="143" spans="1:6" ht="20.100000000000001" customHeight="1" x14ac:dyDescent="0.25">
      <c r="A143" s="37" t="s">
        <v>50</v>
      </c>
      <c r="B143" s="38">
        <f>IFERROR(SUBTOTAL(9,B29:B142),0)</f>
        <v>1656184.51</v>
      </c>
      <c r="C143" s="38">
        <f>SUM(C133,C105,C77,C65,C27)</f>
        <v>2877806</v>
      </c>
      <c r="D143" s="38">
        <f>SUM(D133,D105,D77,D65,D27)</f>
        <v>231259.59</v>
      </c>
      <c r="E143" s="39">
        <f>IF(B143&lt;&gt;0,D143/B143,"-")</f>
        <v>0.13963395298269032</v>
      </c>
      <c r="F143" s="39">
        <f t="shared" si="7"/>
        <v>8.0359687206156355E-2</v>
      </c>
    </row>
    <row r="144" spans="1:6" x14ac:dyDescent="0.25">
      <c r="E144" s="11"/>
      <c r="F144" s="11"/>
    </row>
  </sheetData>
  <mergeCells count="3">
    <mergeCell ref="A2:F2"/>
    <mergeCell ref="A1:F1"/>
    <mergeCell ref="A14:F14"/>
  </mergeCells>
  <pageMargins left="0.70866141732283505" right="0.70866141732283505" top="0.74803149606299202" bottom="0.74803149606299202" header="0.31496062992126" footer="0.31496062992126"/>
  <pageSetup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15</vt:i4>
      </vt:variant>
    </vt:vector>
  </HeadingPairs>
  <TitlesOfParts>
    <vt:vector size="19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prihoda i rashoda'!__S1A_G01_DS__X</vt:lpstr>
      <vt:lpstr>'Račun prihoda i rashoda'!__S1A_G02_DS__X</vt:lpstr>
      <vt:lpstr>'Račun prihoda i rashoda'!__S1A_G03_DS__X</vt:lpstr>
      <vt:lpstr>'Račun prihoda i rashoda'!__S1A_Master_DS__X</vt:lpstr>
      <vt:lpstr>'Račun financiranja'!__S1A_Naslov_DS__</vt:lpstr>
      <vt:lpstr>'Račun prihoda i rashoda'!__S1A_Naslov_DS__</vt:lpstr>
      <vt:lpstr>'Posebni dio'!__S2A_G01_DS__X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cp:lastPrinted>2026-07-20T10:05:24Z</cp:lastPrinted>
  <dcterms:created xsi:type="dcterms:W3CDTF">2025-07-21T08:55:43Z</dcterms:created>
  <dcterms:modified xsi:type="dcterms:W3CDTF">2026-07-22T08:56:58Z</dcterms:modified>
</cp:coreProperties>
</file>